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3526" yWindow="65281" windowWidth="13530" windowHeight="8790" activeTab="0"/>
  </bookViews>
  <sheets>
    <sheet name="2020 세입세출총괄표" sheetId="1" r:id="rId1"/>
    <sheet name="2020 세입예산서" sheetId="4" r:id="rId2"/>
    <sheet name="2020 세출예산서" sheetId="5" r:id="rId3"/>
    <sheet name="임직원보수일람표" sheetId="6" r:id="rId4"/>
    <sheet name="Sheet2" sheetId="2" r:id="rId5"/>
    <sheet name="Sheet3" sheetId="3" r:id="rId6"/>
  </sheets>
  <definedNames>
    <definedName name="_xlnm.Print_Area" localSheetId="1">'2020 세입예산서'!$A$1:$L$105</definedName>
    <definedName name="_xlnm.Print_Area" localSheetId="2">'2020 세출예산서'!$A$1:$L$219</definedName>
    <definedName name="_xlnm.Print_Titles" localSheetId="1">'2020 세입예산서'!$1:$4</definedName>
    <definedName name="_xlnm.Print_Titles" localSheetId="2">'2020 세출예산서'!$1:$4</definedName>
  </definedNames>
  <calcPr calcId="125725"/>
</workbook>
</file>

<file path=xl/sharedStrings.xml><?xml version="1.0" encoding="utf-8"?>
<sst xmlns="http://schemas.openxmlformats.org/spreadsheetml/2006/main" count="772" uniqueCount="274">
  <si>
    <t>(단위 : 원)</t>
  </si>
  <si>
    <t>순번</t>
  </si>
  <si>
    <t>세   입</t>
  </si>
  <si>
    <t>세   출</t>
  </si>
  <si>
    <t>관</t>
  </si>
  <si>
    <t>항</t>
  </si>
  <si>
    <t>목</t>
  </si>
  <si>
    <t>증감액</t>
  </si>
  <si>
    <t>사업수입</t>
  </si>
  <si>
    <t>인쇄 사업수입</t>
  </si>
  <si>
    <t>사무비</t>
  </si>
  <si>
    <t>인건비</t>
  </si>
  <si>
    <t>급여</t>
  </si>
  <si>
    <t>복사지 사업수입</t>
  </si>
  <si>
    <t>제수당</t>
  </si>
  <si>
    <t>기관운영비</t>
  </si>
  <si>
    <t>회의비</t>
  </si>
  <si>
    <t>여비</t>
  </si>
  <si>
    <t>공공요금</t>
  </si>
  <si>
    <t>제세공과금</t>
  </si>
  <si>
    <t>차량비</t>
  </si>
  <si>
    <t>기타운영비</t>
  </si>
  <si>
    <t>특별급식비</t>
  </si>
  <si>
    <t>연료비</t>
  </si>
  <si>
    <t>전년도</t>
  </si>
  <si>
    <t>당해년도</t>
  </si>
  <si>
    <t>1.세입</t>
  </si>
  <si>
    <t>(단위:원)</t>
  </si>
  <si>
    <t>과       목</t>
  </si>
  <si>
    <t>예 산 액</t>
  </si>
  <si>
    <t>산   출   기   초</t>
  </si>
  <si>
    <t>관</t>
  </si>
  <si>
    <t>항</t>
  </si>
  <si>
    <t>목</t>
  </si>
  <si>
    <t>인쇄
사업수입</t>
  </si>
  <si>
    <t>1. 인쇄수익수입</t>
  </si>
  <si>
    <t xml:space="preserve">.1월-12월 </t>
  </si>
  <si>
    <t>*</t>
  </si>
  <si>
    <t>월</t>
  </si>
  <si>
    <t>=</t>
  </si>
  <si>
    <t>=</t>
  </si>
  <si>
    <t>합      계</t>
  </si>
  <si>
    <t>복사지 
사업수입</t>
  </si>
  <si>
    <t>1. 복사지수익사업</t>
  </si>
  <si>
    <t>직업재활
사업수입</t>
  </si>
  <si>
    <t>1. 직업재활수익사업</t>
  </si>
  <si>
    <t>스캔
사업수입</t>
  </si>
  <si>
    <t>1. 스캔수익사업</t>
  </si>
  <si>
    <t>보조금</t>
  </si>
  <si>
    <t>보조금수입</t>
  </si>
  <si>
    <t>분기</t>
  </si>
  <si>
    <t xml:space="preserve"> </t>
  </si>
  <si>
    <t>시도보조금
수입</t>
  </si>
  <si>
    <t>1. 급여</t>
  </si>
  <si>
    <t>합계</t>
  </si>
  <si>
    <t>2. 수당(가족수당/관리비/연차근무수당/교통비/급식비/휴가비 등)</t>
  </si>
  <si>
    <t>3. 퇴직금및퇴직적립금</t>
  </si>
  <si>
    <t>/</t>
  </si>
  <si>
    <t>4. 사회보험부담금</t>
  </si>
  <si>
    <t>1식</t>
  </si>
  <si>
    <t>0. 외주회계비</t>
  </si>
  <si>
    <t>0. 시설당 기본지원</t>
  </si>
  <si>
    <t>후원금수입</t>
  </si>
  <si>
    <t>후원금</t>
  </si>
  <si>
    <t>비지정
후원금</t>
  </si>
  <si>
    <t>1. 비지정후원금</t>
  </si>
  <si>
    <t>잡수입</t>
  </si>
  <si>
    <t>잡 수 입</t>
  </si>
  <si>
    <t>불용품파지
매각대</t>
  </si>
  <si>
    <t>1. 불용품파지매각대</t>
  </si>
  <si>
    <t>이자수입</t>
  </si>
  <si>
    <t>1. 이자수입</t>
  </si>
  <si>
    <t>기타잡수입</t>
  </si>
  <si>
    <t>1. 기타잡수입</t>
  </si>
  <si>
    <t>전입금</t>
  </si>
  <si>
    <t>법인전입금</t>
  </si>
  <si>
    <t>1. 법인전입금</t>
  </si>
  <si>
    <t>이월금</t>
  </si>
  <si>
    <t>전년도이월금</t>
  </si>
  <si>
    <t>1. 전년도이월금</t>
  </si>
  <si>
    <t>1. 전년도이월금(후원금)</t>
  </si>
  <si>
    <t>(후원금)</t>
  </si>
  <si>
    <t>세입합계</t>
  </si>
  <si>
    <t>2.세출</t>
  </si>
  <si>
    <t>과      목</t>
  </si>
  <si>
    <t xml:space="preserve">관 </t>
  </si>
  <si>
    <t>사 무 비</t>
  </si>
  <si>
    <t>인건비</t>
  </si>
  <si>
    <t>급  여</t>
  </si>
  <si>
    <t>1. 종사자 급여(보조금)</t>
  </si>
  <si>
    <t>소계</t>
  </si>
  <si>
    <t>2. 근로자 급여</t>
  </si>
  <si>
    <t>제수당</t>
  </si>
  <si>
    <t>1. 종사자 제수당(보조금)</t>
  </si>
  <si>
    <t>2. 근로자  제수당</t>
  </si>
  <si>
    <t>퇴직적립금</t>
  </si>
  <si>
    <t>1. 종사자 퇴직적립금(보조금)</t>
  </si>
  <si>
    <t>2. 자부담 퇴직적립금</t>
  </si>
  <si>
    <t>사회보험
부담비용</t>
  </si>
  <si>
    <t>기타후생경비</t>
  </si>
  <si>
    <t>회</t>
  </si>
  <si>
    <t>업무추진비</t>
  </si>
  <si>
    <t>기관운영비</t>
  </si>
  <si>
    <t xml:space="preserve"> 1. 직원교육비</t>
  </si>
  <si>
    <t xml:space="preserve"> 2. 접대비</t>
  </si>
  <si>
    <t>3. 자원봉사자 및 후원자관리</t>
  </si>
  <si>
    <t xml:space="preserve"> 4. 홍보물제작</t>
  </si>
  <si>
    <t>직책보조비</t>
  </si>
  <si>
    <t>1. 직책보조비</t>
  </si>
  <si>
    <t>회의비</t>
  </si>
  <si>
    <t>1. 부모회의</t>
  </si>
  <si>
    <t>2. 회의비</t>
  </si>
  <si>
    <t>운영비</t>
  </si>
  <si>
    <t>여  비</t>
  </si>
  <si>
    <t>1. 직원출장</t>
  </si>
  <si>
    <t>수용비 및
수 수 료</t>
  </si>
  <si>
    <t xml:space="preserve"> 1. 운반비</t>
  </si>
  <si>
    <t xml:space="preserve"> 2. 토너</t>
  </si>
  <si>
    <t xml:space="preserve"> 3. 구인광고료</t>
  </si>
  <si>
    <t xml:space="preserve"> 4. 사무용품비</t>
  </si>
  <si>
    <t xml:space="preserve"> 5. 주차비</t>
  </si>
  <si>
    <t xml:space="preserve"> 6. 수수료</t>
  </si>
  <si>
    <t>공공요금</t>
  </si>
  <si>
    <t xml:space="preserve"> 1. 전화요금</t>
  </si>
  <si>
    <t xml:space="preserve"> 2. 인터넷</t>
  </si>
  <si>
    <t xml:space="preserve"> 3. 세콤</t>
  </si>
  <si>
    <t xml:space="preserve"> 4. 전기요금</t>
  </si>
  <si>
    <t>제세공과금</t>
  </si>
  <si>
    <t xml:space="preserve"> 1. 각종세금</t>
  </si>
  <si>
    <t xml:space="preserve"> 2. 자동차보험</t>
  </si>
  <si>
    <t>대</t>
  </si>
  <si>
    <t xml:space="preserve"> 3. 이행보증보험</t>
  </si>
  <si>
    <t xml:space="preserve"> 4. 협회비</t>
  </si>
  <si>
    <t>차량비</t>
  </si>
  <si>
    <t>1. 차량유지비 및 유류비</t>
  </si>
  <si>
    <t xml:space="preserve">   0.자동차수선비</t>
  </si>
  <si>
    <t xml:space="preserve">   0.주유비</t>
  </si>
  <si>
    <t>임차료
 및 
관리비</t>
  </si>
  <si>
    <t>1. 건물임차료 및 관리비</t>
  </si>
  <si>
    <t>기타운영비</t>
  </si>
  <si>
    <t>1. 기타운영비</t>
  </si>
  <si>
    <t>재산조성비</t>
  </si>
  <si>
    <t>시설비</t>
  </si>
  <si>
    <t>1.시설비</t>
  </si>
  <si>
    <t>자산취득비</t>
  </si>
  <si>
    <t>시설장비유지비</t>
  </si>
  <si>
    <t>사업비</t>
  </si>
  <si>
    <t>수용기관
경비</t>
  </si>
  <si>
    <t>1. 수용기관경비</t>
  </si>
  <si>
    <t>의료비</t>
  </si>
  <si>
    <t>1. 의료비</t>
  </si>
  <si>
    <t>특별급식비</t>
  </si>
  <si>
    <t>1. 특별급식비</t>
  </si>
  <si>
    <t>연료비</t>
  </si>
  <si>
    <t>1. 연료비</t>
  </si>
  <si>
    <t>일반사업비</t>
  </si>
  <si>
    <t>직업재활
사업비</t>
  </si>
  <si>
    <t>1. 성교육 / 생월잔치 / 동아리활동 / 장애인의날행사 / 송년회</t>
  </si>
  <si>
    <t>2. 미술치료 / 운동프로그램 / 직업평가 / 외부행사</t>
  </si>
  <si>
    <t>수익사업비</t>
  </si>
  <si>
    <t>인쇄수익
사업비</t>
  </si>
  <si>
    <t>1. 인쇄수익사업비</t>
  </si>
  <si>
    <t>복사지수익
사업비</t>
  </si>
  <si>
    <t>1. 복사지수익사업비</t>
  </si>
  <si>
    <t>직업재활
수익사업비</t>
  </si>
  <si>
    <t>1. 직업재활수익사업비</t>
  </si>
  <si>
    <t>잡지출</t>
  </si>
  <si>
    <t>1. 잡지출</t>
  </si>
  <si>
    <t>예비비및
기타</t>
  </si>
  <si>
    <t>세출합계</t>
  </si>
  <si>
    <t>[별지 제4호서식] &lt;개정 1998.1.7&gt;</t>
  </si>
  <si>
    <t>임․직원보수일람표</t>
  </si>
  <si>
    <t>순위</t>
  </si>
  <si>
    <t>직종 또는
직위(급)</t>
  </si>
  <si>
    <t>성명</t>
  </si>
  <si>
    <t>본봉</t>
  </si>
  <si>
    <t>수당</t>
  </si>
  <si>
    <t>계</t>
  </si>
  <si>
    <t>공제액</t>
  </si>
  <si>
    <t>차감
지급액</t>
  </si>
  <si>
    <t>자부담 인력</t>
  </si>
  <si>
    <t>보조금 지원</t>
  </si>
  <si>
    <t>3106-66일
87.5.29 승인</t>
  </si>
  <si>
    <t>190mm×268mm
(신문용지 54g/㎡)</t>
  </si>
  <si>
    <t>2. 예비비 및 기타</t>
  </si>
  <si>
    <t xml:space="preserve"> 1.반환금</t>
  </si>
  <si>
    <t>2. 자부담 사회보험부담비용</t>
  </si>
  <si>
    <t>1. 종사자 사회보험부담비용(보조금)</t>
  </si>
  <si>
    <t>사업수입</t>
  </si>
  <si>
    <t>직업재활 사업수입</t>
  </si>
  <si>
    <t>사무비</t>
  </si>
  <si>
    <t>인건비</t>
  </si>
  <si>
    <t>퇴직금 및퇴직적립</t>
  </si>
  <si>
    <t>스캔 사업수입</t>
  </si>
  <si>
    <t>자산관리 공사사업수입</t>
  </si>
  <si>
    <t>사회보험부담비용</t>
  </si>
  <si>
    <t>보조금수입</t>
  </si>
  <si>
    <t>정부 보조금수입</t>
  </si>
  <si>
    <t>기타후생경비</t>
  </si>
  <si>
    <t>운영비</t>
  </si>
  <si>
    <t>업무추진비</t>
  </si>
  <si>
    <t>기타 보조금</t>
  </si>
  <si>
    <t>기타보조금</t>
  </si>
  <si>
    <t>후원금수입</t>
  </si>
  <si>
    <t>비지정 후원금수입</t>
  </si>
  <si>
    <t>사무비</t>
  </si>
  <si>
    <t>운영비</t>
  </si>
  <si>
    <t>잡수입</t>
  </si>
  <si>
    <t>불용품 매각대(파지)</t>
  </si>
  <si>
    <t>수용비및 수수료</t>
  </si>
  <si>
    <t>이자수입</t>
  </si>
  <si>
    <t>기타잡수입</t>
  </si>
  <si>
    <t>전입금</t>
  </si>
  <si>
    <t>법인전입금</t>
  </si>
  <si>
    <t>이월금</t>
  </si>
  <si>
    <t>전년도이월금</t>
  </si>
  <si>
    <t>건물임차료 및 관리비</t>
  </si>
  <si>
    <t>전년도후원금이월금</t>
  </si>
  <si>
    <t>재산조성비</t>
  </si>
  <si>
    <t>시설비</t>
  </si>
  <si>
    <t>자산취득비</t>
  </si>
  <si>
    <t>시설장비 유지비</t>
  </si>
  <si>
    <t>사업비</t>
  </si>
  <si>
    <t>의료비</t>
  </si>
  <si>
    <t>인쇄수익
사업비</t>
  </si>
  <si>
    <t>인쇄수익 사업비</t>
  </si>
  <si>
    <t>복사지수익
사업비</t>
  </si>
  <si>
    <t>복사지수익 사업비</t>
  </si>
  <si>
    <t>직업재활
수익사업비</t>
  </si>
  <si>
    <t>직업재활 수익사업비</t>
  </si>
  <si>
    <t>잡지출</t>
  </si>
  <si>
    <t>예비비및기타</t>
  </si>
  <si>
    <t>반환금</t>
  </si>
  <si>
    <t>예비비</t>
  </si>
  <si>
    <t>세입 합계</t>
  </si>
  <si>
    <t>세출 합계</t>
  </si>
  <si>
    <t>0.원장 / 부장 / 직업재활교사(2명) / 사무원 (1명)</t>
  </si>
  <si>
    <t xml:space="preserve">⊙ 원장(29-30호봉)                     </t>
  </si>
  <si>
    <t>⊙ 직업훈련교사(20호봉)</t>
  </si>
  <si>
    <t>⊙ 직업훈련교사(8-9호봉)</t>
  </si>
  <si>
    <t>6. 운영비(운영비)</t>
  </si>
  <si>
    <t xml:space="preserve"> 1. 종사자 복지포인트 지급</t>
  </si>
  <si>
    <t>5. 기타후생경비(종사자복지포인트 지급)</t>
  </si>
  <si>
    <t xml:space="preserve"> 2. 워크샵, 송년회</t>
  </si>
  <si>
    <t xml:space="preserve"> 3. 경조사비</t>
  </si>
  <si>
    <t>4. 야근식대비</t>
  </si>
  <si>
    <t>5. 피복비</t>
  </si>
  <si>
    <t>식</t>
  </si>
  <si>
    <t>명</t>
  </si>
  <si>
    <t>리드릭 2020년 세입 세출 예산서(통합)</t>
  </si>
  <si>
    <t>리드릭 2020년 세입 예산서(통합)</t>
  </si>
  <si>
    <t>리드릭 2020년 세출 예산서(통합)</t>
  </si>
  <si>
    <t xml:space="preserve">0.서울 근로자(67명) </t>
  </si>
  <si>
    <t>0. 근로인원가중치(47명)</t>
  </si>
  <si>
    <t>⊙ 사무원(1-2호봉)</t>
  </si>
  <si>
    <t>마스크수입</t>
  </si>
  <si>
    <t>마스크
사업수입</t>
  </si>
  <si>
    <t>마스크 사업수입</t>
  </si>
  <si>
    <t>마스크수익
사업비</t>
  </si>
  <si>
    <t>마스크수익 사업비</t>
  </si>
  <si>
    <t>마스크
수익사업비</t>
  </si>
  <si>
    <t>1. 마스크수익사업비</t>
  </si>
  <si>
    <t>/</t>
  </si>
  <si>
    <t>.6대 차량</t>
  </si>
  <si>
    <t>직업재활 사업비</t>
  </si>
  <si>
    <t xml:space="preserve">0.서울 근로자(63명) </t>
  </si>
  <si>
    <t xml:space="preserve">0. 근로자(63명) </t>
  </si>
  <si>
    <t>0. 원장 / 부장 / 직업재활교사(2명) / 사무원 (1명)</t>
  </si>
  <si>
    <t>회</t>
  </si>
  <si>
    <t>1. 기계장치 및 비품</t>
  </si>
  <si>
    <t>1. 비품/기계장치 수선비 및 기계장치유지비</t>
  </si>
  <si>
    <t>5. 한ㆍ일 장애인 국제 교류 및 세미나</t>
  </si>
  <si>
    <t>6. 시설관리체험</t>
  </si>
  <si>
    <t>7. 시설소독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</si>
</sst>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#,##0_ 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b/>
      <sz val="26"/>
      <name val="돋움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8"/>
      <name val="돋움"/>
      <family val="3"/>
    </font>
    <font>
      <sz val="18"/>
      <name val="돋움"/>
      <family val="3"/>
    </font>
    <font>
      <sz val="20"/>
      <name val="돋움"/>
      <family val="3"/>
    </font>
    <font>
      <sz val="15"/>
      <name val="돋움"/>
      <family val="3"/>
    </font>
    <font>
      <sz val="10"/>
      <name val="돋움"/>
      <family val="3"/>
    </font>
    <font>
      <sz val="16"/>
      <name val="HY헤드라인M"/>
      <family val="1"/>
    </font>
    <font>
      <sz val="12"/>
      <name val="돋움"/>
      <family val="3"/>
    </font>
    <font>
      <b/>
      <sz val="10"/>
      <name val="굴림체"/>
      <family val="3"/>
    </font>
    <font>
      <sz val="10"/>
      <name val="굴림체"/>
      <family val="3"/>
    </font>
    <font>
      <sz val="9"/>
      <name val="굴림체"/>
      <family val="3"/>
    </font>
    <font>
      <sz val="9"/>
      <color rgb="FFFF0000"/>
      <name val="굴림체"/>
      <family val="3"/>
    </font>
    <font>
      <sz val="8"/>
      <name val="굴림체"/>
      <family val="3"/>
    </font>
    <font>
      <b/>
      <sz val="9"/>
      <name val="굴림체"/>
      <family val="3"/>
    </font>
    <font>
      <b/>
      <sz val="12"/>
      <color indexed="8"/>
      <name val="굴림체"/>
      <family val="3"/>
    </font>
    <font>
      <b/>
      <sz val="9"/>
      <color rgb="FFFF0000"/>
      <name val="굴림체"/>
      <family val="3"/>
    </font>
    <font>
      <b/>
      <sz val="8"/>
      <name val="굴림체"/>
      <family val="3"/>
    </font>
    <font>
      <b/>
      <sz val="9"/>
      <color theme="1"/>
      <name val="굴림체"/>
      <family val="3"/>
    </font>
    <font>
      <sz val="9"/>
      <color theme="1"/>
      <name val="굴림체"/>
      <family val="3"/>
    </font>
    <font>
      <sz val="9"/>
      <name val="돋움"/>
      <family val="3"/>
    </font>
    <font>
      <sz val="9"/>
      <color rgb="FFFF0000"/>
      <name val="돋움"/>
      <family val="3"/>
    </font>
    <font>
      <b/>
      <sz val="11"/>
      <name val="굴림체"/>
      <family val="3"/>
    </font>
    <font>
      <sz val="11"/>
      <name val="굴림체"/>
      <family val="3"/>
    </font>
    <font>
      <b/>
      <sz val="9"/>
      <color indexed="8"/>
      <name val="굴림체"/>
      <family val="3"/>
    </font>
    <font>
      <sz val="12"/>
      <color rgb="FF000000"/>
      <name val="맑은고딕"/>
      <family val="3"/>
    </font>
    <font>
      <sz val="11"/>
      <color theme="1"/>
      <name val="맑은고딕"/>
      <family val="3"/>
    </font>
    <font>
      <u val="single"/>
      <sz val="18"/>
      <color rgb="FF000000"/>
      <name val="맑은고딕"/>
      <family val="3"/>
    </font>
    <font>
      <sz val="10"/>
      <color rgb="FF000000"/>
      <name val="맑은고딕"/>
      <family val="3"/>
    </font>
    <font>
      <sz val="11"/>
      <color indexed="8"/>
      <name val="맑은 고딕"/>
      <family val="3"/>
    </font>
    <font>
      <sz val="11"/>
      <color rgb="FF006100"/>
      <name val="Calibri"/>
      <family val="3"/>
      <scheme val="minor"/>
    </font>
    <font>
      <sz val="9"/>
      <color rgb="FF000000"/>
      <name val="돋움"/>
      <family val="3"/>
    </font>
    <font>
      <sz val="9"/>
      <color theme="1"/>
      <name val="Calibri"/>
      <family val="3"/>
      <scheme val="minor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/>
      <right style="thin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</borders>
  <cellStyleXfs count="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 vertical="center"/>
      <protection/>
    </xf>
    <xf numFmtId="41" fontId="2" fillId="0" borderId="0" applyFont="0" applyFill="0" applyBorder="0" applyAlignment="0" applyProtection="0"/>
    <xf numFmtId="41" fontId="2" fillId="0" borderId="0" applyFont="0" applyFill="0" applyBorder="0" applyProtection="0">
      <alignment/>
    </xf>
    <xf numFmtId="41" fontId="33" fillId="0" borderId="0" applyFont="0" applyFill="0" applyBorder="0" applyProtection="0">
      <alignment/>
    </xf>
    <xf numFmtId="0" fontId="34" fillId="2" borderId="0" applyNumberFormat="0" applyBorder="0" applyProtection="0">
      <alignment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341">
    <xf numFmtId="0" fontId="0" fillId="0" borderId="0" xfId="0" applyAlignment="1">
      <alignment vertical="center"/>
    </xf>
    <xf numFmtId="0" fontId="2" fillId="0" borderId="0" xfId="22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176" fontId="7" fillId="0" borderId="0" xfId="21" applyNumberFormat="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8" fillId="0" borderId="0" xfId="22" applyFont="1" applyAlignment="1">
      <alignment horizontal="center" vertical="center"/>
      <protection/>
    </xf>
    <xf numFmtId="41" fontId="8" fillId="0" borderId="0" xfId="23" applyFont="1" applyAlignment="1">
      <alignment horizontal="left" vertical="center"/>
    </xf>
    <xf numFmtId="176" fontId="8" fillId="0" borderId="0" xfId="22" applyNumberFormat="1" applyFont="1" applyAlignment="1">
      <alignment horizontal="left" vertical="center"/>
      <protection/>
    </xf>
    <xf numFmtId="0" fontId="9" fillId="0" borderId="0" xfId="22" applyFont="1" applyAlignment="1">
      <alignment vertical="center"/>
      <protection/>
    </xf>
    <xf numFmtId="0" fontId="8" fillId="0" borderId="0" xfId="22" applyFont="1" applyAlignment="1">
      <alignment vertical="center"/>
      <protection/>
    </xf>
    <xf numFmtId="176" fontId="8" fillId="0" borderId="0" xfId="22" applyNumberFormat="1" applyFont="1" applyAlignment="1">
      <alignment vertical="center"/>
      <protection/>
    </xf>
    <xf numFmtId="41" fontId="8" fillId="0" borderId="0" xfId="23" applyFont="1" applyAlignment="1">
      <alignment vertical="center"/>
    </xf>
    <xf numFmtId="0" fontId="10" fillId="0" borderId="0" xfId="22" applyFont="1" applyAlignment="1">
      <alignment horizontal="right" vertical="center"/>
      <protection/>
    </xf>
    <xf numFmtId="0" fontId="10" fillId="0" borderId="1" xfId="22" applyFont="1" applyFill="1" applyBorder="1" applyAlignment="1">
      <alignment horizontal="center" vertical="center"/>
      <protection/>
    </xf>
    <xf numFmtId="0" fontId="10" fillId="0" borderId="2" xfId="22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4" fillId="0" borderId="0" xfId="0" applyFont="1" applyAlignment="1">
      <alignment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1" fontId="18" fillId="0" borderId="4" xfId="0" applyNumberFormat="1" applyFont="1" applyBorder="1" applyAlignment="1">
      <alignment horizontal="center" vertical="center" wrapText="1"/>
    </xf>
    <xf numFmtId="41" fontId="18" fillId="0" borderId="5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41" fontId="15" fillId="0" borderId="4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41" fontId="15" fillId="0" borderId="9" xfId="2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41" fontId="18" fillId="0" borderId="9" xfId="0" applyNumberFormat="1" applyFont="1" applyBorder="1" applyAlignment="1">
      <alignment horizontal="center" vertical="center" wrapText="1"/>
    </xf>
    <xf numFmtId="41" fontId="15" fillId="0" borderId="0" xfId="2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41" fontId="18" fillId="0" borderId="4" xfId="23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41" fontId="15" fillId="0" borderId="4" xfId="23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1" fontId="15" fillId="0" borderId="9" xfId="23" applyFont="1" applyBorder="1" applyAlignment="1">
      <alignment vertical="center" wrapText="1"/>
    </xf>
    <xf numFmtId="0" fontId="18" fillId="0" borderId="13" xfId="0" applyFont="1" applyBorder="1" applyAlignment="1">
      <alignment vertical="center"/>
    </xf>
    <xf numFmtId="0" fontId="14" fillId="0" borderId="0" xfId="0" applyFont="1" applyBorder="1" applyAlignment="1">
      <alignment/>
    </xf>
    <xf numFmtId="41" fontId="15" fillId="0" borderId="14" xfId="23" applyFont="1" applyBorder="1" applyAlignment="1">
      <alignment vertical="center" wrapText="1"/>
    </xf>
    <xf numFmtId="41" fontId="18" fillId="0" borderId="9" xfId="20" applyFont="1" applyBorder="1" applyAlignment="1">
      <alignment horizontal="center" vertical="center" wrapText="1"/>
    </xf>
    <xf numFmtId="41" fontId="18" fillId="0" borderId="9" xfId="2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9" xfId="0" applyFont="1" applyBorder="1" applyAlignment="1">
      <alignment vertical="center" wrapText="1"/>
    </xf>
    <xf numFmtId="41" fontId="14" fillId="0" borderId="9" xfId="20" applyFont="1" applyBorder="1" applyAlignment="1">
      <alignment horizontal="center" vertical="center" wrapText="1"/>
    </xf>
    <xf numFmtId="41" fontId="18" fillId="0" borderId="6" xfId="23" applyFont="1" applyBorder="1" applyAlignment="1">
      <alignment horizontal="right" vertical="center" wrapText="1"/>
    </xf>
    <xf numFmtId="41" fontId="14" fillId="0" borderId="9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/>
    </xf>
    <xf numFmtId="41" fontId="15" fillId="0" borderId="0" xfId="2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41" fontId="16" fillId="0" borderId="5" xfId="23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1" fontId="15" fillId="0" borderId="11" xfId="23" applyFont="1" applyBorder="1" applyAlignment="1">
      <alignment vertical="center" wrapText="1"/>
    </xf>
    <xf numFmtId="41" fontId="18" fillId="0" borderId="11" xfId="23" applyFont="1" applyBorder="1" applyAlignment="1">
      <alignment vertical="center" wrapText="1"/>
    </xf>
    <xf numFmtId="41" fontId="16" fillId="0" borderId="16" xfId="23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4" fillId="0" borderId="0" xfId="0" applyFont="1" applyAlignment="1">
      <alignment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1" fontId="15" fillId="0" borderId="19" xfId="23" applyFont="1" applyBorder="1" applyAlignment="1">
      <alignment vertical="center" wrapText="1"/>
    </xf>
    <xf numFmtId="0" fontId="18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1" fontId="18" fillId="0" borderId="0" xfId="23" applyFont="1" applyAlignment="1">
      <alignment horizontal="center" vertical="center" wrapText="1"/>
    </xf>
    <xf numFmtId="41" fontId="24" fillId="0" borderId="0" xfId="0" applyNumberFormat="1" applyFont="1" applyAlignment="1">
      <alignment/>
    </xf>
    <xf numFmtId="0" fontId="25" fillId="0" borderId="0" xfId="0" applyFont="1" applyAlignment="1">
      <alignment/>
    </xf>
    <xf numFmtId="41" fontId="0" fillId="0" borderId="0" xfId="20" applyFont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1" fontId="18" fillId="0" borderId="4" xfId="23" applyFont="1" applyBorder="1" applyAlignment="1">
      <alignment horizontal="right" vertical="center" wrapText="1"/>
    </xf>
    <xf numFmtId="41" fontId="24" fillId="0" borderId="0" xfId="20" applyFont="1" applyAlignment="1">
      <alignment/>
    </xf>
    <xf numFmtId="0" fontId="15" fillId="0" borderId="8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41" fontId="18" fillId="0" borderId="12" xfId="23" applyFont="1" applyBorder="1" applyAlignment="1">
      <alignment horizontal="right" vertical="center" wrapText="1"/>
    </xf>
    <xf numFmtId="41" fontId="18" fillId="0" borderId="13" xfId="23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41" fontId="15" fillId="0" borderId="9" xfId="23" applyFont="1" applyBorder="1" applyAlignment="1">
      <alignment horizontal="right" vertical="center" wrapText="1"/>
    </xf>
    <xf numFmtId="41" fontId="18" fillId="0" borderId="5" xfId="23" applyFont="1" applyBorder="1" applyAlignment="1">
      <alignment horizontal="center" vertical="center" wrapText="1"/>
    </xf>
    <xf numFmtId="41" fontId="18" fillId="0" borderId="22" xfId="23" applyFont="1" applyBorder="1" applyAlignment="1">
      <alignment horizontal="center" vertical="center" wrapText="1"/>
    </xf>
    <xf numFmtId="41" fontId="15" fillId="0" borderId="0" xfId="23" applyFont="1" applyBorder="1" applyAlignment="1">
      <alignment vertical="center"/>
    </xf>
    <xf numFmtId="0" fontId="15" fillId="0" borderId="6" xfId="0" applyFont="1" applyBorder="1" applyAlignment="1">
      <alignment horizontal="center" vertical="center" wrapText="1"/>
    </xf>
    <xf numFmtId="41" fontId="18" fillId="0" borderId="6" xfId="23" applyFont="1" applyBorder="1" applyAlignment="1">
      <alignment horizontal="center" vertical="center" wrapText="1"/>
    </xf>
    <xf numFmtId="41" fontId="18" fillId="0" borderId="13" xfId="23" applyFont="1" applyBorder="1" applyAlignment="1">
      <alignment vertical="center"/>
    </xf>
    <xf numFmtId="41" fontId="18" fillId="0" borderId="23" xfId="23" applyFont="1" applyBorder="1" applyAlignment="1">
      <alignment vertical="center"/>
    </xf>
    <xf numFmtId="41" fontId="15" fillId="0" borderId="14" xfId="23" applyFont="1" applyBorder="1" applyAlignment="1">
      <alignment vertical="center"/>
    </xf>
    <xf numFmtId="41" fontId="18" fillId="0" borderId="9" xfId="23" applyFont="1" applyBorder="1" applyAlignment="1">
      <alignment horizontal="right" vertical="center" wrapText="1"/>
    </xf>
    <xf numFmtId="41" fontId="15" fillId="0" borderId="0" xfId="23" applyFont="1" applyBorder="1" applyAlignment="1">
      <alignment horizontal="right" vertical="center" wrapText="1"/>
    </xf>
    <xf numFmtId="0" fontId="18" fillId="0" borderId="23" xfId="0" applyFont="1" applyBorder="1" applyAlignment="1">
      <alignment vertical="center"/>
    </xf>
    <xf numFmtId="41" fontId="18" fillId="0" borderId="13" xfId="23" applyFont="1" applyFill="1" applyBorder="1" applyAlignment="1">
      <alignment vertical="center"/>
    </xf>
    <xf numFmtId="41" fontId="18" fillId="0" borderId="23" xfId="23" applyFont="1" applyFill="1" applyBorder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41" fontId="18" fillId="0" borderId="13" xfId="23" applyFont="1" applyBorder="1" applyAlignment="1">
      <alignment horizontal="right" vertical="center" wrapText="1"/>
    </xf>
    <xf numFmtId="0" fontId="15" fillId="0" borderId="13" xfId="0" applyFont="1" applyBorder="1" applyAlignment="1">
      <alignment horizontal="center" vertical="center" wrapText="1"/>
    </xf>
    <xf numFmtId="41" fontId="18" fillId="0" borderId="23" xfId="23" applyFont="1" applyBorder="1" applyAlignment="1">
      <alignment horizontal="right" vertical="center" wrapText="1"/>
    </xf>
    <xf numFmtId="0" fontId="18" fillId="0" borderId="13" xfId="0" applyFont="1" applyBorder="1" applyAlignment="1">
      <alignment horizontal="left" vertical="center"/>
    </xf>
    <xf numFmtId="0" fontId="18" fillId="0" borderId="21" xfId="0" applyFont="1" applyBorder="1" applyAlignment="1">
      <alignment horizontal="center" vertical="center" wrapText="1"/>
    </xf>
    <xf numFmtId="41" fontId="18" fillId="0" borderId="13" xfId="23" applyFont="1" applyFill="1" applyBorder="1" applyAlignment="1">
      <alignment horizontal="left" vertical="center"/>
    </xf>
    <xf numFmtId="41" fontId="18" fillId="0" borderId="11" xfId="23" applyFont="1" applyBorder="1" applyAlignment="1">
      <alignment horizontal="right" vertical="center" wrapText="1"/>
    </xf>
    <xf numFmtId="0" fontId="15" fillId="0" borderId="11" xfId="0" applyFont="1" applyBorder="1" applyAlignment="1">
      <alignment horizontal="center" vertical="center" wrapText="1"/>
    </xf>
    <xf numFmtId="41" fontId="15" fillId="0" borderId="11" xfId="23" applyFont="1" applyBorder="1" applyAlignment="1">
      <alignment horizontal="right" vertical="center" wrapText="1"/>
    </xf>
    <xf numFmtId="41" fontId="18" fillId="0" borderId="22" xfId="23" applyFont="1" applyBorder="1" applyAlignment="1">
      <alignment horizontal="right" vertical="center" wrapText="1"/>
    </xf>
    <xf numFmtId="41" fontId="18" fillId="0" borderId="9" xfId="23" applyFont="1" applyFill="1" applyBorder="1" applyAlignment="1">
      <alignment horizontal="right" vertical="center" wrapText="1"/>
    </xf>
    <xf numFmtId="0" fontId="18" fillId="0" borderId="13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41" fontId="15" fillId="0" borderId="9" xfId="23" applyFont="1" applyFill="1" applyBorder="1" applyAlignment="1">
      <alignment horizontal="right" vertical="center" wrapText="1"/>
    </xf>
    <xf numFmtId="41" fontId="15" fillId="0" borderId="0" xfId="20" applyFont="1" applyFill="1" applyBorder="1" applyAlignment="1">
      <alignment horizontal="left" vertical="center" wrapText="1"/>
    </xf>
    <xf numFmtId="41" fontId="15" fillId="0" borderId="0" xfId="23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41" fontId="15" fillId="0" borderId="14" xfId="23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 wrapText="1"/>
    </xf>
    <xf numFmtId="41" fontId="18" fillId="0" borderId="5" xfId="23" applyFont="1" applyFill="1" applyBorder="1" applyAlignment="1">
      <alignment horizontal="center" vertical="center" wrapText="1"/>
    </xf>
    <xf numFmtId="41" fontId="18" fillId="0" borderId="6" xfId="23" applyFont="1" applyFill="1" applyBorder="1" applyAlignment="1">
      <alignment horizontal="right" vertical="center" wrapText="1"/>
    </xf>
    <xf numFmtId="0" fontId="18" fillId="0" borderId="6" xfId="0" applyFont="1" applyFill="1" applyBorder="1" applyAlignment="1">
      <alignment horizontal="center" vertical="center" wrapText="1"/>
    </xf>
    <xf numFmtId="41" fontId="18" fillId="0" borderId="22" xfId="23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41" fontId="18" fillId="0" borderId="6" xfId="23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41" fontId="18" fillId="0" borderId="26" xfId="23" applyFont="1" applyFill="1" applyBorder="1" applyAlignment="1">
      <alignment horizontal="center" vertical="center" wrapText="1"/>
    </xf>
    <xf numFmtId="41" fontId="18" fillId="0" borderId="0" xfId="23" applyFont="1" applyFill="1" applyBorder="1" applyAlignment="1">
      <alignment horizontal="right" vertical="center" wrapText="1"/>
    </xf>
    <xf numFmtId="41" fontId="18" fillId="0" borderId="14" xfId="23" applyFont="1" applyFill="1" applyBorder="1" applyAlignment="1">
      <alignment horizontal="right" vertical="center" wrapText="1"/>
    </xf>
    <xf numFmtId="41" fontId="18" fillId="0" borderId="22" xfId="23" applyFont="1" applyFill="1" applyBorder="1" applyAlignment="1">
      <alignment horizontal="right" vertical="center" wrapText="1"/>
    </xf>
    <xf numFmtId="41" fontId="18" fillId="0" borderId="12" xfId="23" applyFont="1" applyFill="1" applyBorder="1" applyAlignment="1">
      <alignment horizontal="right" vertical="center" wrapText="1"/>
    </xf>
    <xf numFmtId="41" fontId="15" fillId="0" borderId="0" xfId="20" applyFont="1" applyBorder="1" applyAlignment="1">
      <alignment/>
    </xf>
    <xf numFmtId="41" fontId="18" fillId="0" borderId="26" xfId="23" applyFont="1" applyBorder="1" applyAlignment="1">
      <alignment horizontal="center" vertical="center" wrapText="1"/>
    </xf>
    <xf numFmtId="41" fontId="18" fillId="0" borderId="0" xfId="23" applyFont="1" applyBorder="1" applyAlignment="1">
      <alignment horizontal="right" vertical="center" wrapText="1"/>
    </xf>
    <xf numFmtId="41" fontId="18" fillId="0" borderId="14" xfId="23" applyFont="1" applyBorder="1" applyAlignment="1">
      <alignment horizontal="right" vertical="center" wrapText="1"/>
    </xf>
    <xf numFmtId="41" fontId="18" fillId="0" borderId="23" xfId="23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41" fontId="18" fillId="0" borderId="25" xfId="23" applyFont="1" applyBorder="1" applyAlignment="1">
      <alignment horizontal="center" vertical="center" wrapText="1"/>
    </xf>
    <xf numFmtId="41" fontId="18" fillId="0" borderId="12" xfId="23" applyFont="1" applyBorder="1" applyAlignment="1">
      <alignment horizontal="center" vertical="center" wrapText="1"/>
    </xf>
    <xf numFmtId="0" fontId="22" fillId="0" borderId="23" xfId="0" applyFont="1" applyBorder="1" applyAlignment="1">
      <alignment vertical="center"/>
    </xf>
    <xf numFmtId="41" fontId="14" fillId="0" borderId="0" xfId="2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41" fontId="15" fillId="0" borderId="9" xfId="23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41" fontId="18" fillId="0" borderId="27" xfId="23" applyFont="1" applyBorder="1" applyAlignment="1">
      <alignment horizontal="center" vertical="center" wrapText="1"/>
    </xf>
    <xf numFmtId="41" fontId="18" fillId="0" borderId="20" xfId="23" applyFont="1" applyBorder="1" applyAlignment="1">
      <alignment horizontal="right" vertical="center" wrapText="1"/>
    </xf>
    <xf numFmtId="0" fontId="15" fillId="0" borderId="20" xfId="0" applyFont="1" applyBorder="1" applyAlignment="1">
      <alignment horizontal="center" vertical="center" wrapText="1"/>
    </xf>
    <xf numFmtId="41" fontId="18" fillId="0" borderId="20" xfId="23" applyFont="1" applyBorder="1" applyAlignment="1">
      <alignment horizontal="center" vertical="center" wrapText="1"/>
    </xf>
    <xf numFmtId="41" fontId="18" fillId="0" borderId="28" xfId="23" applyFont="1" applyBorder="1" applyAlignment="1">
      <alignment horizontal="center" vertical="center" wrapText="1"/>
    </xf>
    <xf numFmtId="41" fontId="0" fillId="0" borderId="0" xfId="0" applyNumberFormat="1" applyAlignment="1">
      <alignment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justify" vertical="center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41" fontId="32" fillId="0" borderId="30" xfId="20" applyFont="1" applyBorder="1" applyAlignment="1">
      <alignment horizontal="center" vertical="center" wrapText="1"/>
    </xf>
    <xf numFmtId="41" fontId="32" fillId="0" borderId="31" xfId="20" applyFont="1" applyBorder="1" applyAlignment="1">
      <alignment horizontal="center" vertical="center" wrapText="1"/>
    </xf>
    <xf numFmtId="41" fontId="30" fillId="0" borderId="0" xfId="0" applyNumberFormat="1" applyFont="1" applyAlignment="1">
      <alignment vertical="center"/>
    </xf>
    <xf numFmtId="43" fontId="30" fillId="0" borderId="0" xfId="0" applyNumberFormat="1" applyFont="1" applyAlignment="1">
      <alignment vertical="center"/>
    </xf>
    <xf numFmtId="0" fontId="32" fillId="0" borderId="31" xfId="0" applyFont="1" applyBorder="1" applyAlignment="1">
      <alignment horizontal="center" vertical="center" wrapText="1"/>
    </xf>
    <xf numFmtId="3" fontId="32" fillId="0" borderId="31" xfId="0" applyNumberFormat="1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0" fontId="18" fillId="0" borderId="22" xfId="0" applyFont="1" applyFill="1" applyBorder="1" applyAlignment="1">
      <alignment horizontal="center" vertical="center" wrapText="1"/>
    </xf>
    <xf numFmtId="41" fontId="15" fillId="0" borderId="14" xfId="20" applyFont="1" applyFill="1" applyBorder="1" applyAlignment="1">
      <alignment horizontal="center" vertical="center" wrapText="1"/>
    </xf>
    <xf numFmtId="41" fontId="18" fillId="0" borderId="22" xfId="20" applyFont="1" applyFill="1" applyBorder="1" applyAlignment="1">
      <alignment horizontal="center" vertical="center" wrapText="1"/>
    </xf>
    <xf numFmtId="41" fontId="15" fillId="0" borderId="22" xfId="23" applyFont="1" applyFill="1" applyBorder="1" applyAlignment="1">
      <alignment vertical="center" wrapText="1"/>
    </xf>
    <xf numFmtId="41" fontId="20" fillId="0" borderId="22" xfId="23" applyFont="1" applyFill="1" applyBorder="1" applyAlignment="1">
      <alignment vertical="center" wrapText="1"/>
    </xf>
    <xf numFmtId="41" fontId="20" fillId="0" borderId="33" xfId="23" applyFont="1" applyFill="1" applyBorder="1" applyAlignment="1">
      <alignment vertical="center" wrapText="1"/>
    </xf>
    <xf numFmtId="41" fontId="18" fillId="0" borderId="28" xfId="2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7" fillId="0" borderId="0" xfId="21" applyFont="1" applyFill="1" applyAlignment="1">
      <alignment vertical="center"/>
      <protection/>
    </xf>
    <xf numFmtId="0" fontId="8" fillId="0" borderId="0" xfId="22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41" fontId="8" fillId="0" borderId="0" xfId="23" applyFont="1" applyFill="1" applyAlignment="1">
      <alignment horizontal="left" vertical="center"/>
    </xf>
    <xf numFmtId="41" fontId="8" fillId="0" borderId="0" xfId="23" applyFont="1" applyFill="1" applyAlignment="1">
      <alignment vertical="center"/>
    </xf>
    <xf numFmtId="0" fontId="2" fillId="3" borderId="34" xfId="22" applyFont="1" applyFill="1" applyBorder="1" applyAlignment="1">
      <alignment horizontal="center" vertical="center"/>
      <protection/>
    </xf>
    <xf numFmtId="0" fontId="2" fillId="3" borderId="35" xfId="22" applyFont="1" applyFill="1" applyBorder="1" applyAlignment="1">
      <alignment horizontal="center" vertical="center"/>
      <protection/>
    </xf>
    <xf numFmtId="0" fontId="2" fillId="3" borderId="36" xfId="22" applyFont="1" applyFill="1" applyBorder="1" applyAlignment="1">
      <alignment horizontal="center" vertical="center" wrapText="1"/>
      <protection/>
    </xf>
    <xf numFmtId="0" fontId="2" fillId="3" borderId="37" xfId="22" applyFont="1" applyFill="1" applyBorder="1" applyAlignment="1">
      <alignment horizontal="center" vertical="center"/>
      <protection/>
    </xf>
    <xf numFmtId="0" fontId="24" fillId="0" borderId="38" xfId="22" applyFont="1" applyFill="1" applyBorder="1" applyAlignment="1">
      <alignment horizontal="center" vertical="center" wrapText="1"/>
      <protection/>
    </xf>
    <xf numFmtId="176" fontId="24" fillId="4" borderId="11" xfId="23" applyNumberFormat="1" applyFont="1" applyFill="1" applyBorder="1" applyAlignment="1">
      <alignment vertical="center"/>
    </xf>
    <xf numFmtId="176" fontId="24" fillId="0" borderId="16" xfId="23" applyNumberFormat="1" applyFont="1" applyFill="1" applyBorder="1" applyAlignment="1">
      <alignment vertical="center"/>
    </xf>
    <xf numFmtId="176" fontId="24" fillId="0" borderId="39" xfId="23" applyNumberFormat="1" applyFont="1" applyFill="1" applyBorder="1" applyAlignment="1">
      <alignment vertical="center"/>
    </xf>
    <xf numFmtId="0" fontId="24" fillId="0" borderId="38" xfId="22" applyFont="1" applyFill="1" applyBorder="1" applyAlignment="1">
      <alignment horizontal="center" vertical="center"/>
      <protection/>
    </xf>
    <xf numFmtId="0" fontId="24" fillId="0" borderId="11" xfId="22" applyFont="1" applyFill="1" applyBorder="1" applyAlignment="1">
      <alignment horizontal="center" vertical="center"/>
      <protection/>
    </xf>
    <xf numFmtId="0" fontId="35" fillId="0" borderId="11" xfId="0" applyFont="1" applyFill="1" applyBorder="1" applyAlignment="1">
      <alignment horizontal="center" vertical="center" wrapText="1"/>
    </xf>
    <xf numFmtId="41" fontId="35" fillId="4" borderId="11" xfId="20" applyFont="1" applyFill="1" applyBorder="1" applyAlignment="1">
      <alignment horizontal="left" vertical="center" wrapText="1"/>
    </xf>
    <xf numFmtId="41" fontId="35" fillId="0" borderId="16" xfId="20" applyFont="1" applyFill="1" applyBorder="1" applyAlignment="1">
      <alignment horizontal="left" vertical="center" wrapText="1"/>
    </xf>
    <xf numFmtId="0" fontId="24" fillId="0" borderId="40" xfId="22" applyFont="1" applyFill="1" applyBorder="1" applyAlignment="1">
      <alignment horizontal="center" vertical="center" wrapText="1"/>
      <protection/>
    </xf>
    <xf numFmtId="176" fontId="24" fillId="4" borderId="4" xfId="23" applyNumberFormat="1" applyFont="1" applyFill="1" applyBorder="1" applyAlignment="1">
      <alignment vertical="center"/>
    </xf>
    <xf numFmtId="176" fontId="24" fillId="0" borderId="5" xfId="23" applyNumberFormat="1" applyFont="1" applyFill="1" applyBorder="1" applyAlignment="1">
      <alignment vertical="center"/>
    </xf>
    <xf numFmtId="0" fontId="35" fillId="0" borderId="4" xfId="0" applyFont="1" applyFill="1" applyBorder="1" applyAlignment="1">
      <alignment horizontal="center" vertical="center" wrapText="1"/>
    </xf>
    <xf numFmtId="41" fontId="35" fillId="4" borderId="4" xfId="20" applyFont="1" applyFill="1" applyBorder="1" applyAlignment="1">
      <alignment horizontal="left" vertical="center" wrapText="1"/>
    </xf>
    <xf numFmtId="41" fontId="35" fillId="0" borderId="5" xfId="20" applyFont="1" applyFill="1" applyBorder="1" applyAlignment="1">
      <alignment horizontal="left" vertical="center" wrapText="1"/>
    </xf>
    <xf numFmtId="0" fontId="24" fillId="0" borderId="4" xfId="22" applyFont="1" applyFill="1" applyBorder="1" applyAlignment="1">
      <alignment horizontal="center" vertical="center" wrapText="1"/>
      <protection/>
    </xf>
    <xf numFmtId="0" fontId="24" fillId="0" borderId="40" xfId="22" applyFont="1" applyBorder="1" applyAlignment="1">
      <alignment horizontal="center" vertical="center" wrapText="1"/>
      <protection/>
    </xf>
    <xf numFmtId="0" fontId="24" fillId="0" borderId="4" xfId="22" applyFont="1" applyBorder="1" applyAlignment="1">
      <alignment horizontal="center" vertical="center" wrapText="1"/>
      <protection/>
    </xf>
    <xf numFmtId="0" fontId="35" fillId="0" borderId="4" xfId="0" applyFont="1" applyBorder="1" applyAlignment="1">
      <alignment horizontal="center" vertical="center" wrapText="1"/>
    </xf>
    <xf numFmtId="41" fontId="24" fillId="4" borderId="4" xfId="20" applyFont="1" applyFill="1" applyBorder="1" applyAlignment="1">
      <alignment vertical="center"/>
    </xf>
    <xf numFmtId="41" fontId="24" fillId="0" borderId="5" xfId="20" applyFont="1" applyFill="1" applyBorder="1" applyAlignment="1">
      <alignment vertical="center"/>
    </xf>
    <xf numFmtId="0" fontId="35" fillId="0" borderId="12" xfId="0" applyFont="1" applyFill="1" applyBorder="1" applyAlignment="1">
      <alignment horizontal="center" vertical="center" wrapText="1"/>
    </xf>
    <xf numFmtId="0" fontId="24" fillId="0" borderId="40" xfId="22" applyFont="1" applyFill="1" applyBorder="1" applyAlignment="1">
      <alignment horizontal="center" vertical="center" shrinkToFit="1"/>
      <protection/>
    </xf>
    <xf numFmtId="0" fontId="24" fillId="0" borderId="21" xfId="22" applyFont="1" applyFill="1" applyBorder="1" applyAlignment="1">
      <alignment horizontal="center" vertical="center" shrinkToFit="1"/>
      <protection/>
    </xf>
    <xf numFmtId="0" fontId="24" fillId="0" borderId="4" xfId="22" applyFont="1" applyFill="1" applyBorder="1" applyAlignment="1">
      <alignment horizontal="center" vertical="center" shrinkToFit="1"/>
      <protection/>
    </xf>
    <xf numFmtId="0" fontId="2" fillId="3" borderId="35" xfId="22" applyFont="1" applyFill="1" applyBorder="1" applyAlignment="1">
      <alignment horizontal="center" vertical="center" wrapText="1"/>
      <protection/>
    </xf>
    <xf numFmtId="0" fontId="2" fillId="3" borderId="41" xfId="22" applyFont="1" applyFill="1" applyBorder="1" applyAlignment="1">
      <alignment horizontal="center" vertical="center" wrapText="1"/>
      <protection/>
    </xf>
    <xf numFmtId="176" fontId="2" fillId="5" borderId="35" xfId="22" applyNumberFormat="1" applyFont="1" applyFill="1" applyBorder="1" applyAlignment="1">
      <alignment horizontal="right" vertical="center" shrinkToFit="1"/>
      <protection/>
    </xf>
    <xf numFmtId="176" fontId="2" fillId="5" borderId="41" xfId="22" applyNumberFormat="1" applyFont="1" applyFill="1" applyBorder="1" applyAlignment="1">
      <alignment horizontal="right" vertical="center" shrinkToFit="1"/>
      <protection/>
    </xf>
    <xf numFmtId="176" fontId="2" fillId="5" borderId="36" xfId="22" applyNumberFormat="1" applyFont="1" applyFill="1" applyBorder="1" applyAlignment="1">
      <alignment horizontal="right" vertical="center" shrinkToFit="1"/>
      <protection/>
    </xf>
    <xf numFmtId="0" fontId="2" fillId="5" borderId="42" xfId="22" applyFont="1" applyFill="1" applyBorder="1" applyAlignment="1">
      <alignment horizontal="center" vertical="center" shrinkToFit="1"/>
      <protection/>
    </xf>
    <xf numFmtId="41" fontId="15" fillId="0" borderId="0" xfId="2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41" fontId="18" fillId="0" borderId="5" xfId="23" applyFont="1" applyBorder="1" applyAlignment="1">
      <alignment horizontal="center" vertical="center" wrapText="1"/>
    </xf>
    <xf numFmtId="41" fontId="18" fillId="0" borderId="6" xfId="23" applyFont="1" applyBorder="1" applyAlignment="1">
      <alignment horizontal="center" vertical="center" wrapText="1"/>
    </xf>
    <xf numFmtId="41" fontId="18" fillId="0" borderId="22" xfId="23" applyFont="1" applyBorder="1" applyAlignment="1">
      <alignment horizontal="center" vertical="center" wrapText="1"/>
    </xf>
    <xf numFmtId="41" fontId="15" fillId="0" borderId="0" xfId="20" applyFont="1" applyBorder="1" applyAlignment="1">
      <alignment horizontal="left" vertical="center" wrapText="1"/>
    </xf>
    <xf numFmtId="41" fontId="18" fillId="0" borderId="26" xfId="23" applyFont="1" applyFill="1" applyBorder="1" applyAlignment="1">
      <alignment horizontal="left" vertical="center"/>
    </xf>
    <xf numFmtId="41" fontId="18" fillId="0" borderId="13" xfId="23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41" fontId="15" fillId="0" borderId="25" xfId="23" applyFont="1" applyFill="1" applyBorder="1" applyAlignment="1">
      <alignment horizontal="left" vertical="center"/>
    </xf>
    <xf numFmtId="41" fontId="15" fillId="0" borderId="0" xfId="23" applyFont="1" applyFill="1" applyBorder="1" applyAlignment="1">
      <alignment vertical="center" wrapText="1"/>
    </xf>
    <xf numFmtId="41" fontId="18" fillId="0" borderId="26" xfId="23" applyFont="1" applyFill="1" applyBorder="1" applyAlignment="1">
      <alignment horizontal="left" vertical="center" wrapText="1"/>
    </xf>
    <xf numFmtId="41" fontId="15" fillId="0" borderId="0" xfId="23" applyFont="1" applyFill="1" applyBorder="1" applyAlignment="1">
      <alignment vertical="center"/>
    </xf>
    <xf numFmtId="41" fontId="15" fillId="0" borderId="14" xfId="23" applyFont="1" applyFill="1" applyBorder="1" applyAlignment="1">
      <alignment vertical="center"/>
    </xf>
    <xf numFmtId="41" fontId="36" fillId="0" borderId="0" xfId="0" applyNumberFormat="1" applyFont="1" applyFill="1" applyAlignment="1">
      <alignment vertical="center"/>
    </xf>
    <xf numFmtId="41" fontId="18" fillId="0" borderId="5" xfId="23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0" fontId="18" fillId="0" borderId="13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41" fontId="15" fillId="0" borderId="16" xfId="2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 wrapText="1"/>
    </xf>
    <xf numFmtId="41" fontId="21" fillId="0" borderId="6" xfId="23" applyFont="1" applyFill="1" applyBorder="1" applyAlignment="1">
      <alignment horizontal="right" vertical="center" wrapText="1"/>
    </xf>
    <xf numFmtId="41" fontId="22" fillId="0" borderId="22" xfId="23" applyFont="1" applyFill="1" applyBorder="1" applyAlignment="1">
      <alignment horizontal="right" vertical="center" wrapText="1"/>
    </xf>
    <xf numFmtId="0" fontId="22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vertical="center" wrapText="1"/>
    </xf>
    <xf numFmtId="41" fontId="22" fillId="0" borderId="6" xfId="23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center" vertical="center"/>
    </xf>
    <xf numFmtId="41" fontId="23" fillId="0" borderId="0" xfId="23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41" fontId="23" fillId="0" borderId="14" xfId="23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/>
    </xf>
    <xf numFmtId="41" fontId="15" fillId="0" borderId="0" xfId="2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1" fontId="23" fillId="0" borderId="14" xfId="20" applyFont="1" applyFill="1" applyBorder="1" applyAlignment="1">
      <alignment horizontal="right" vertical="center" wrapText="1"/>
    </xf>
    <xf numFmtId="0" fontId="15" fillId="0" borderId="16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center" vertical="center" wrapText="1"/>
    </xf>
    <xf numFmtId="41" fontId="16" fillId="0" borderId="5" xfId="23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0" fontId="18" fillId="0" borderId="9" xfId="0" applyFont="1" applyBorder="1" applyAlignment="1">
      <alignment horizontal="center" vertical="center" wrapText="1"/>
    </xf>
    <xf numFmtId="41" fontId="15" fillId="0" borderId="0" xfId="20" applyFont="1" applyBorder="1" applyAlignment="1">
      <alignment horizontal="left" vertical="center" wrapText="1"/>
    </xf>
    <xf numFmtId="41" fontId="18" fillId="0" borderId="5" xfId="23" applyFont="1" applyBorder="1" applyAlignment="1">
      <alignment horizontal="center" vertical="center" wrapText="1"/>
    </xf>
    <xf numFmtId="41" fontId="18" fillId="0" borderId="22" xfId="23" applyFont="1" applyBorder="1" applyAlignment="1">
      <alignment horizontal="center" vertical="center" wrapText="1"/>
    </xf>
    <xf numFmtId="0" fontId="3" fillId="0" borderId="0" xfId="21" applyFont="1" applyAlignment="1">
      <alignment horizontal="center" vertical="center"/>
      <protection/>
    </xf>
    <xf numFmtId="0" fontId="2" fillId="3" borderId="43" xfId="22" applyFont="1" applyFill="1" applyBorder="1" applyAlignment="1">
      <alignment horizontal="center" vertical="center"/>
      <protection/>
    </xf>
    <xf numFmtId="0" fontId="2" fillId="3" borderId="44" xfId="22" applyFont="1" applyFill="1" applyBorder="1" applyAlignment="1">
      <alignment horizontal="center" vertical="center"/>
      <protection/>
    </xf>
    <xf numFmtId="0" fontId="2" fillId="3" borderId="45" xfId="22" applyFont="1" applyFill="1" applyBorder="1" applyAlignment="1">
      <alignment horizontal="center" vertical="center"/>
      <protection/>
    </xf>
    <xf numFmtId="0" fontId="2" fillId="3" borderId="46" xfId="22" applyFont="1" applyFill="1" applyBorder="1" applyAlignment="1">
      <alignment horizontal="center" vertical="center"/>
      <protection/>
    </xf>
    <xf numFmtId="0" fontId="2" fillId="5" borderId="47" xfId="22" applyFont="1" applyFill="1" applyBorder="1" applyAlignment="1">
      <alignment horizontal="center" vertical="center"/>
      <protection/>
    </xf>
    <xf numFmtId="0" fontId="2" fillId="5" borderId="42" xfId="22" applyFont="1" applyFill="1" applyBorder="1" applyAlignment="1">
      <alignment horizontal="center" vertical="center"/>
      <protection/>
    </xf>
    <xf numFmtId="0" fontId="2" fillId="5" borderId="34" xfId="22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41" fontId="18" fillId="0" borderId="0" xfId="20" applyFont="1" applyBorder="1" applyAlignment="1">
      <alignment horizontal="left" vertical="center" wrapText="1"/>
    </xf>
    <xf numFmtId="41" fontId="15" fillId="0" borderId="0" xfId="20" applyFont="1" applyBorder="1" applyAlignment="1">
      <alignment horizontal="left" vertical="center" wrapText="1"/>
    </xf>
    <xf numFmtId="41" fontId="15" fillId="0" borderId="14" xfId="20" applyFont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41" fontId="18" fillId="0" borderId="0" xfId="20" applyFont="1" applyFill="1" applyBorder="1" applyAlignment="1">
      <alignment horizontal="left" vertical="center" wrapText="1"/>
    </xf>
    <xf numFmtId="41" fontId="15" fillId="0" borderId="0" xfId="20" applyFont="1" applyFill="1" applyBorder="1" applyAlignment="1">
      <alignment horizontal="left" vertical="center" wrapText="1"/>
    </xf>
    <xf numFmtId="41" fontId="15" fillId="0" borderId="14" xfId="20" applyFont="1" applyFill="1" applyBorder="1" applyAlignment="1">
      <alignment horizontal="left" vertical="center" wrapText="1"/>
    </xf>
    <xf numFmtId="41" fontId="18" fillId="0" borderId="5" xfId="23" applyFont="1" applyBorder="1" applyAlignment="1">
      <alignment horizontal="center" vertical="center" wrapText="1"/>
    </xf>
    <xf numFmtId="41" fontId="18" fillId="0" borderId="6" xfId="23" applyFont="1" applyBorder="1" applyAlignment="1">
      <alignment horizontal="center" vertical="center" wrapText="1"/>
    </xf>
    <xf numFmtId="41" fontId="18" fillId="0" borderId="22" xfId="23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8" fillId="0" borderId="4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41" fontId="18" fillId="0" borderId="5" xfId="23" applyFont="1" applyFill="1" applyBorder="1" applyAlignment="1">
      <alignment horizontal="center" vertical="center" wrapText="1"/>
    </xf>
    <xf numFmtId="41" fontId="18" fillId="0" borderId="6" xfId="23" applyFont="1" applyFill="1" applyBorder="1" applyAlignment="1">
      <alignment horizontal="center" vertical="center" wrapText="1"/>
    </xf>
    <xf numFmtId="41" fontId="18" fillId="0" borderId="22" xfId="23" applyFont="1" applyFill="1" applyBorder="1" applyAlignment="1">
      <alignment horizontal="center" vertical="center" wrapText="1"/>
    </xf>
    <xf numFmtId="41" fontId="18" fillId="0" borderId="13" xfId="23" applyFont="1" applyFill="1" applyBorder="1" applyAlignment="1">
      <alignment horizontal="left" vertical="center" wrapText="1"/>
    </xf>
    <xf numFmtId="41" fontId="18" fillId="0" borderId="23" xfId="23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center" vertical="center" wrapText="1"/>
    </xf>
    <xf numFmtId="41" fontId="15" fillId="0" borderId="6" xfId="23" applyFont="1" applyBorder="1" applyAlignment="1">
      <alignment horizontal="left" vertical="center" wrapText="1"/>
    </xf>
    <xf numFmtId="41" fontId="15" fillId="0" borderId="22" xfId="23" applyFont="1" applyBorder="1" applyAlignment="1">
      <alignment horizontal="left" vertical="center" wrapText="1"/>
    </xf>
    <xf numFmtId="41" fontId="15" fillId="0" borderId="0" xfId="23" applyFont="1" applyBorder="1" applyAlignment="1">
      <alignment horizontal="left" vertical="center" wrapText="1"/>
    </xf>
    <xf numFmtId="41" fontId="15" fillId="0" borderId="14" xfId="23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left" vertical="top" wrapText="1"/>
    </xf>
    <xf numFmtId="0" fontId="30" fillId="0" borderId="51" xfId="0" applyFont="1" applyBorder="1" applyAlignment="1">
      <alignment horizontal="right" vertical="top" wrapText="1"/>
    </xf>
    <xf numFmtId="0" fontId="30" fillId="0" borderId="51" xfId="0" applyFont="1" applyBorder="1" applyAlignment="1">
      <alignment horizontal="right" vertical="top"/>
    </xf>
    <xf numFmtId="0" fontId="31" fillId="0" borderId="0" xfId="0" applyFont="1" applyAlignment="1">
      <alignment horizontal="center" vertical="center"/>
    </xf>
    <xf numFmtId="0" fontId="29" fillId="0" borderId="52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_주간보호 이월금 정리 부분_2006년추경예산서" xfId="21"/>
    <cellStyle name="표준_2008년 추경예산(3차)법인제출" xfId="22"/>
    <cellStyle name="쉼표 [0] 2" xfId="23"/>
    <cellStyle name="쉼표 [0] 2 2" xfId="24"/>
    <cellStyle name="쉼표 [0] 3" xfId="25"/>
    <cellStyle name="좋음 2" xfId="26"/>
    <cellStyle name="표준 2" xfId="27"/>
    <cellStyle name="표준 3" xfId="28"/>
    <cellStyle name="표준 4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G39" sqref="G39"/>
    </sheetView>
  </sheetViews>
  <sheetFormatPr defaultColWidth="9.140625" defaultRowHeight="15"/>
  <cols>
    <col min="1" max="1" width="4.8515625" style="0" customWidth="1"/>
    <col min="3" max="4" width="8.7109375" style="0" customWidth="1"/>
    <col min="5" max="5" width="13.421875" style="0" customWidth="1"/>
    <col min="6" max="6" width="13.421875" style="194" customWidth="1"/>
    <col min="7" max="7" width="13.421875" style="0" customWidth="1"/>
    <col min="10" max="10" width="8.7109375" style="0" customWidth="1"/>
    <col min="11" max="11" width="13.421875" style="0" customWidth="1"/>
    <col min="12" max="12" width="13.421875" style="194" customWidth="1"/>
    <col min="13" max="13" width="13.421875" style="0" customWidth="1"/>
  </cols>
  <sheetData>
    <row r="1" spans="1:13" ht="33.75">
      <c r="A1" s="282" t="s">
        <v>249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ht="25.5">
      <c r="A2" s="1"/>
      <c r="B2" s="2"/>
      <c r="C2" s="2"/>
      <c r="D2" s="3"/>
      <c r="E2" s="3"/>
      <c r="F2" s="192"/>
      <c r="G2" s="4"/>
      <c r="H2" s="3"/>
      <c r="I2" s="5"/>
      <c r="J2" s="6"/>
      <c r="K2" s="7"/>
      <c r="L2" s="195"/>
      <c r="M2" s="8"/>
    </row>
    <row r="3" spans="1:13" ht="26.25" thickBot="1">
      <c r="A3" s="1"/>
      <c r="B3" s="9"/>
      <c r="C3" s="9"/>
      <c r="D3" s="10"/>
      <c r="E3" s="10"/>
      <c r="F3" s="193"/>
      <c r="G3" s="11"/>
      <c r="H3" s="10"/>
      <c r="I3" s="6"/>
      <c r="J3" s="6"/>
      <c r="K3" s="12"/>
      <c r="L3" s="196"/>
      <c r="M3" s="13" t="s">
        <v>0</v>
      </c>
    </row>
    <row r="4" spans="1:13" ht="28.15" customHeight="1" thickBot="1">
      <c r="A4" s="283" t="s">
        <v>1</v>
      </c>
      <c r="B4" s="285" t="s">
        <v>2</v>
      </c>
      <c r="C4" s="285"/>
      <c r="D4" s="285"/>
      <c r="E4" s="285"/>
      <c r="F4" s="285"/>
      <c r="G4" s="286"/>
      <c r="H4" s="285" t="s">
        <v>3</v>
      </c>
      <c r="I4" s="285"/>
      <c r="J4" s="285"/>
      <c r="K4" s="285"/>
      <c r="L4" s="285"/>
      <c r="M4" s="286"/>
    </row>
    <row r="5" spans="1:13" ht="28.15" customHeight="1" thickBot="1">
      <c r="A5" s="284"/>
      <c r="B5" s="197" t="s">
        <v>4</v>
      </c>
      <c r="C5" s="198" t="s">
        <v>5</v>
      </c>
      <c r="D5" s="198" t="s">
        <v>6</v>
      </c>
      <c r="E5" s="226" t="s">
        <v>24</v>
      </c>
      <c r="F5" s="227" t="s">
        <v>25</v>
      </c>
      <c r="G5" s="199" t="s">
        <v>7</v>
      </c>
      <c r="H5" s="200" t="s">
        <v>4</v>
      </c>
      <c r="I5" s="198" t="s">
        <v>5</v>
      </c>
      <c r="J5" s="198" t="s">
        <v>6</v>
      </c>
      <c r="K5" s="227" t="str">
        <f>E5</f>
        <v>전년도</v>
      </c>
      <c r="L5" s="227" t="s">
        <v>25</v>
      </c>
      <c r="M5" s="199" t="str">
        <f>G5</f>
        <v>증감액</v>
      </c>
    </row>
    <row r="6" spans="1:13" ht="28.15" customHeight="1">
      <c r="A6" s="14">
        <v>1</v>
      </c>
      <c r="B6" s="201" t="s">
        <v>8</v>
      </c>
      <c r="C6" s="201" t="s">
        <v>9</v>
      </c>
      <c r="D6" s="201" t="s">
        <v>9</v>
      </c>
      <c r="E6" s="202">
        <v>2400000000</v>
      </c>
      <c r="F6" s="203">
        <f>'2020 세입예산서'!E5</f>
        <v>2400000000</v>
      </c>
      <c r="G6" s="204">
        <f aca="true" t="shared" si="0" ref="G6:G10">F6-E6</f>
        <v>0</v>
      </c>
      <c r="H6" s="205" t="s">
        <v>10</v>
      </c>
      <c r="I6" s="206" t="s">
        <v>11</v>
      </c>
      <c r="J6" s="207" t="s">
        <v>12</v>
      </c>
      <c r="K6" s="208">
        <v>1483541000</v>
      </c>
      <c r="L6" s="209">
        <f>'2020 세출예산서'!E7</f>
        <v>1494945000</v>
      </c>
      <c r="M6" s="204">
        <f>L6-K6</f>
        <v>11404000</v>
      </c>
    </row>
    <row r="7" spans="1:13" ht="28.15" customHeight="1">
      <c r="A7" s="15">
        <v>2</v>
      </c>
      <c r="B7" s="210" t="s">
        <v>8</v>
      </c>
      <c r="C7" s="210" t="s">
        <v>13</v>
      </c>
      <c r="D7" s="210" t="s">
        <v>13</v>
      </c>
      <c r="E7" s="211">
        <v>2300000000</v>
      </c>
      <c r="F7" s="212">
        <f>'2020 세입예산서'!E10</f>
        <v>2300000000</v>
      </c>
      <c r="G7" s="204">
        <f t="shared" si="0"/>
        <v>0</v>
      </c>
      <c r="H7" s="205" t="s">
        <v>10</v>
      </c>
      <c r="I7" s="206" t="s">
        <v>11</v>
      </c>
      <c r="J7" s="213" t="s">
        <v>14</v>
      </c>
      <c r="K7" s="214">
        <v>36984000</v>
      </c>
      <c r="L7" s="215">
        <f>'2020 세출예산서'!E16</f>
        <v>39838000</v>
      </c>
      <c r="M7" s="204">
        <f aca="true" t="shared" si="1" ref="M7:M32">L7-K7</f>
        <v>2854000</v>
      </c>
    </row>
    <row r="8" spans="1:13" ht="28.15" customHeight="1">
      <c r="A8" s="15">
        <v>3</v>
      </c>
      <c r="B8" s="210" t="s">
        <v>188</v>
      </c>
      <c r="C8" s="210" t="s">
        <v>257</v>
      </c>
      <c r="D8" s="210" t="s">
        <v>257</v>
      </c>
      <c r="E8" s="211">
        <v>0</v>
      </c>
      <c r="F8" s="212">
        <f>'2020 세입예산서'!E15</f>
        <v>690000000</v>
      </c>
      <c r="G8" s="204">
        <f t="shared" si="0"/>
        <v>690000000</v>
      </c>
      <c r="H8" s="205" t="s">
        <v>190</v>
      </c>
      <c r="I8" s="206" t="s">
        <v>191</v>
      </c>
      <c r="J8" s="213" t="s">
        <v>192</v>
      </c>
      <c r="K8" s="214">
        <v>124223000</v>
      </c>
      <c r="L8" s="215">
        <f>'2020 세출예산서'!E25</f>
        <v>127899000</v>
      </c>
      <c r="M8" s="204">
        <f t="shared" si="1"/>
        <v>3676000</v>
      </c>
    </row>
    <row r="9" spans="1:13" ht="28.15" customHeight="1">
      <c r="A9" s="15">
        <v>4</v>
      </c>
      <c r="B9" s="210" t="s">
        <v>188</v>
      </c>
      <c r="C9" s="210" t="s">
        <v>189</v>
      </c>
      <c r="D9" s="210" t="s">
        <v>189</v>
      </c>
      <c r="E9" s="211">
        <v>20000000</v>
      </c>
      <c r="F9" s="212">
        <f>'2020 세입예산서'!E21</f>
        <v>20000000</v>
      </c>
      <c r="G9" s="204">
        <f t="shared" si="0"/>
        <v>0</v>
      </c>
      <c r="H9" s="205" t="s">
        <v>190</v>
      </c>
      <c r="I9" s="206" t="s">
        <v>191</v>
      </c>
      <c r="J9" s="213" t="s">
        <v>195</v>
      </c>
      <c r="K9" s="214">
        <v>137346000</v>
      </c>
      <c r="L9" s="215">
        <f>'2020 세출예산서'!E34</f>
        <v>139793000</v>
      </c>
      <c r="M9" s="204">
        <f t="shared" si="1"/>
        <v>2447000</v>
      </c>
    </row>
    <row r="10" spans="1:13" ht="28.15" customHeight="1">
      <c r="A10" s="15">
        <v>5</v>
      </c>
      <c r="B10" s="210" t="s">
        <v>188</v>
      </c>
      <c r="C10" s="210" t="s">
        <v>193</v>
      </c>
      <c r="D10" s="210" t="s">
        <v>194</v>
      </c>
      <c r="E10" s="211">
        <v>152000000</v>
      </c>
      <c r="F10" s="212">
        <f>'2020 세입예산서'!E26</f>
        <v>0</v>
      </c>
      <c r="G10" s="204">
        <f t="shared" si="0"/>
        <v>-152000000</v>
      </c>
      <c r="H10" s="205" t="s">
        <v>190</v>
      </c>
      <c r="I10" s="206" t="s">
        <v>191</v>
      </c>
      <c r="J10" s="213" t="s">
        <v>198</v>
      </c>
      <c r="K10" s="214">
        <v>60000000</v>
      </c>
      <c r="L10" s="215">
        <f>'2020 세출예산서'!E43</f>
        <v>34000000</v>
      </c>
      <c r="M10" s="204">
        <f t="shared" si="1"/>
        <v>-26000000</v>
      </c>
    </row>
    <row r="11" spans="1:13" ht="28.15" customHeight="1">
      <c r="A11" s="15">
        <v>6</v>
      </c>
      <c r="B11" s="210" t="s">
        <v>196</v>
      </c>
      <c r="C11" s="210" t="s">
        <v>197</v>
      </c>
      <c r="D11" s="216" t="s">
        <v>191</v>
      </c>
      <c r="E11" s="211">
        <v>258647000</v>
      </c>
      <c r="F11" s="212">
        <f>'2020 세입예산서'!L43+'2020 세입예산서'!L55+'2020 세입예산서'!L58+'2020 세입예산서'!L61+'2020 세입예산서'!L64</f>
        <v>275785000</v>
      </c>
      <c r="G11" s="204">
        <f>F11-E11</f>
        <v>17138000</v>
      </c>
      <c r="H11" s="205" t="s">
        <v>190</v>
      </c>
      <c r="I11" s="206" t="s">
        <v>200</v>
      </c>
      <c r="J11" s="213" t="s">
        <v>15</v>
      </c>
      <c r="K11" s="214">
        <v>13000000</v>
      </c>
      <c r="L11" s="215">
        <f>'2020 세출예산서'!E60</f>
        <v>17640000</v>
      </c>
      <c r="M11" s="204">
        <f t="shared" si="1"/>
        <v>4640000</v>
      </c>
    </row>
    <row r="12" spans="1:13" ht="28.15" customHeight="1">
      <c r="A12" s="15">
        <v>7</v>
      </c>
      <c r="B12" s="210" t="s">
        <v>196</v>
      </c>
      <c r="C12" s="210" t="s">
        <v>197</v>
      </c>
      <c r="D12" s="216" t="s">
        <v>199</v>
      </c>
      <c r="E12" s="211">
        <v>27258000</v>
      </c>
      <c r="F12" s="212">
        <f>'2020 세입예산서'!L69</f>
        <v>26904000</v>
      </c>
      <c r="G12" s="204">
        <f aca="true" t="shared" si="2" ref="G12:G20">F12-E12</f>
        <v>-354000</v>
      </c>
      <c r="H12" s="205" t="s">
        <v>190</v>
      </c>
      <c r="I12" s="206" t="s">
        <v>200</v>
      </c>
      <c r="J12" s="213" t="s">
        <v>16</v>
      </c>
      <c r="K12" s="214">
        <v>1300000</v>
      </c>
      <c r="L12" s="215">
        <f>'2020 세출예산서'!E85</f>
        <v>950000</v>
      </c>
      <c r="M12" s="204">
        <f t="shared" si="1"/>
        <v>-350000</v>
      </c>
    </row>
    <row r="13" spans="1:13" ht="28.15" customHeight="1">
      <c r="A13" s="15">
        <v>8</v>
      </c>
      <c r="B13" s="210" t="s">
        <v>196</v>
      </c>
      <c r="C13" s="210" t="s">
        <v>201</v>
      </c>
      <c r="D13" s="216" t="s">
        <v>202</v>
      </c>
      <c r="E13" s="211">
        <v>0</v>
      </c>
      <c r="F13" s="212">
        <v>0</v>
      </c>
      <c r="G13" s="204">
        <f t="shared" si="2"/>
        <v>0</v>
      </c>
      <c r="H13" s="205" t="s">
        <v>205</v>
      </c>
      <c r="I13" s="206" t="s">
        <v>206</v>
      </c>
      <c r="J13" s="213" t="s">
        <v>17</v>
      </c>
      <c r="K13" s="214">
        <v>10000000</v>
      </c>
      <c r="L13" s="215">
        <f>'2020 세출예산서'!E93</f>
        <v>12000000</v>
      </c>
      <c r="M13" s="204">
        <f t="shared" si="1"/>
        <v>2000000</v>
      </c>
    </row>
    <row r="14" spans="1:13" ht="28.15" customHeight="1">
      <c r="A14" s="15">
        <v>9</v>
      </c>
      <c r="B14" s="210" t="s">
        <v>203</v>
      </c>
      <c r="C14" s="210" t="s">
        <v>203</v>
      </c>
      <c r="D14" s="210" t="s">
        <v>204</v>
      </c>
      <c r="E14" s="211">
        <v>16400000</v>
      </c>
      <c r="F14" s="212">
        <f>'2020 세입예산서'!E71</f>
        <v>500000</v>
      </c>
      <c r="G14" s="204">
        <f t="shared" si="2"/>
        <v>-15900000</v>
      </c>
      <c r="H14" s="205" t="s">
        <v>205</v>
      </c>
      <c r="I14" s="206" t="s">
        <v>206</v>
      </c>
      <c r="J14" s="213" t="s">
        <v>209</v>
      </c>
      <c r="K14" s="214">
        <v>36000000</v>
      </c>
      <c r="L14" s="215">
        <f>'2020 세출예산서'!E96</f>
        <v>36000000</v>
      </c>
      <c r="M14" s="204">
        <f t="shared" si="1"/>
        <v>0</v>
      </c>
    </row>
    <row r="15" spans="1:13" ht="28.15" customHeight="1">
      <c r="A15" s="15">
        <v>10</v>
      </c>
      <c r="B15" s="210" t="s">
        <v>207</v>
      </c>
      <c r="C15" s="210" t="s">
        <v>208</v>
      </c>
      <c r="D15" s="210" t="s">
        <v>208</v>
      </c>
      <c r="E15" s="211">
        <v>10000000</v>
      </c>
      <c r="F15" s="212">
        <f>'2020 세입예산서'!E76</f>
        <v>10000000</v>
      </c>
      <c r="G15" s="204">
        <f t="shared" si="2"/>
        <v>0</v>
      </c>
      <c r="H15" s="205" t="s">
        <v>205</v>
      </c>
      <c r="I15" s="206" t="s">
        <v>206</v>
      </c>
      <c r="J15" s="213" t="s">
        <v>18</v>
      </c>
      <c r="K15" s="214">
        <v>36000000</v>
      </c>
      <c r="L15" s="215">
        <f>'2020 세출예산서'!E115</f>
        <v>36000000</v>
      </c>
      <c r="M15" s="204">
        <f>L15-K15</f>
        <v>0</v>
      </c>
    </row>
    <row r="16" spans="1:13" ht="28.15" customHeight="1">
      <c r="A16" s="15">
        <v>11</v>
      </c>
      <c r="B16" s="210" t="s">
        <v>207</v>
      </c>
      <c r="C16" s="210" t="s">
        <v>210</v>
      </c>
      <c r="D16" s="210" t="s">
        <v>210</v>
      </c>
      <c r="E16" s="211">
        <v>15000000</v>
      </c>
      <c r="F16" s="212">
        <f>'2020 세입예산서'!E81</f>
        <v>15000000</v>
      </c>
      <c r="G16" s="204">
        <f t="shared" si="2"/>
        <v>0</v>
      </c>
      <c r="H16" s="205" t="s">
        <v>205</v>
      </c>
      <c r="I16" s="206" t="s">
        <v>206</v>
      </c>
      <c r="J16" s="213" t="s">
        <v>19</v>
      </c>
      <c r="K16" s="214">
        <v>16000000</v>
      </c>
      <c r="L16" s="215">
        <f>'2020 세출예산서'!E128</f>
        <v>16000000</v>
      </c>
      <c r="M16" s="204">
        <f t="shared" si="1"/>
        <v>0</v>
      </c>
    </row>
    <row r="17" spans="1:13" ht="28.15" customHeight="1">
      <c r="A17" s="15">
        <v>12</v>
      </c>
      <c r="B17" s="210" t="s">
        <v>207</v>
      </c>
      <c r="C17" s="210" t="s">
        <v>211</v>
      </c>
      <c r="D17" s="210" t="s">
        <v>211</v>
      </c>
      <c r="E17" s="211">
        <v>195000000</v>
      </c>
      <c r="F17" s="212">
        <f>'2020 세입예산서'!E86</f>
        <v>1000000</v>
      </c>
      <c r="G17" s="204">
        <f t="shared" si="2"/>
        <v>-194000000</v>
      </c>
      <c r="H17" s="205" t="s">
        <v>205</v>
      </c>
      <c r="I17" s="206" t="s">
        <v>206</v>
      </c>
      <c r="J17" s="213" t="s">
        <v>20</v>
      </c>
      <c r="K17" s="214">
        <v>28000000</v>
      </c>
      <c r="L17" s="215">
        <f>'2020 세출예산서'!E141</f>
        <v>28000000</v>
      </c>
      <c r="M17" s="204">
        <f t="shared" si="1"/>
        <v>0</v>
      </c>
    </row>
    <row r="18" spans="1:13" ht="28.15" customHeight="1">
      <c r="A18" s="15">
        <v>13</v>
      </c>
      <c r="B18" s="210" t="s">
        <v>212</v>
      </c>
      <c r="C18" s="210" t="s">
        <v>212</v>
      </c>
      <c r="D18" s="210" t="s">
        <v>213</v>
      </c>
      <c r="E18" s="211">
        <v>0</v>
      </c>
      <c r="F18" s="212">
        <f>'2020 세입예산서'!E91</f>
        <v>0</v>
      </c>
      <c r="G18" s="204">
        <f t="shared" si="2"/>
        <v>0</v>
      </c>
      <c r="H18" s="205" t="s">
        <v>205</v>
      </c>
      <c r="I18" s="206" t="s">
        <v>206</v>
      </c>
      <c r="J18" s="213" t="s">
        <v>216</v>
      </c>
      <c r="K18" s="214">
        <v>280000000</v>
      </c>
      <c r="L18" s="215">
        <f>'2020 세출예산서'!E149</f>
        <v>280000000</v>
      </c>
      <c r="M18" s="204">
        <f t="shared" si="1"/>
        <v>0</v>
      </c>
    </row>
    <row r="19" spans="1:13" ht="28.15" customHeight="1">
      <c r="A19" s="15">
        <v>14</v>
      </c>
      <c r="B19" s="210" t="s">
        <v>214</v>
      </c>
      <c r="C19" s="210" t="s">
        <v>214</v>
      </c>
      <c r="D19" s="210" t="s">
        <v>215</v>
      </c>
      <c r="E19" s="211">
        <v>967206490</v>
      </c>
      <c r="F19" s="212">
        <f>'2020 세입예산서'!E95</f>
        <v>660847490</v>
      </c>
      <c r="G19" s="204">
        <f t="shared" si="2"/>
        <v>-306359000</v>
      </c>
      <c r="H19" s="205" t="s">
        <v>205</v>
      </c>
      <c r="I19" s="206" t="s">
        <v>206</v>
      </c>
      <c r="J19" s="207" t="s">
        <v>21</v>
      </c>
      <c r="K19" s="214">
        <v>12000000</v>
      </c>
      <c r="L19" s="215">
        <f>'2020 세출예산서'!E153</f>
        <v>12000000</v>
      </c>
      <c r="M19" s="204">
        <f t="shared" si="1"/>
        <v>0</v>
      </c>
    </row>
    <row r="20" spans="1:13" ht="28.15" customHeight="1">
      <c r="A20" s="15">
        <v>16</v>
      </c>
      <c r="B20" s="210" t="s">
        <v>214</v>
      </c>
      <c r="C20" s="210" t="s">
        <v>214</v>
      </c>
      <c r="D20" s="210" t="s">
        <v>217</v>
      </c>
      <c r="E20" s="211">
        <v>130000</v>
      </c>
      <c r="F20" s="212">
        <f>'2020 세입예산서'!E101</f>
        <v>130000</v>
      </c>
      <c r="G20" s="204">
        <f t="shared" si="2"/>
        <v>0</v>
      </c>
      <c r="H20" s="205" t="s">
        <v>218</v>
      </c>
      <c r="I20" s="206" t="s">
        <v>219</v>
      </c>
      <c r="J20" s="213" t="s">
        <v>220</v>
      </c>
      <c r="K20" s="214">
        <v>80000000</v>
      </c>
      <c r="L20" s="215">
        <f>'2020 세출예산서'!E161</f>
        <v>12000000</v>
      </c>
      <c r="M20" s="204">
        <f t="shared" si="1"/>
        <v>-68000000</v>
      </c>
    </row>
    <row r="21" spans="1:13" ht="28.15" customHeight="1">
      <c r="A21" s="15">
        <v>18</v>
      </c>
      <c r="B21" s="210"/>
      <c r="C21" s="210"/>
      <c r="D21" s="210"/>
      <c r="E21" s="211"/>
      <c r="F21" s="212"/>
      <c r="G21" s="204"/>
      <c r="H21" s="205" t="s">
        <v>218</v>
      </c>
      <c r="I21" s="206" t="s">
        <v>219</v>
      </c>
      <c r="J21" s="213" t="s">
        <v>221</v>
      </c>
      <c r="K21" s="214">
        <v>10000000</v>
      </c>
      <c r="L21" s="215">
        <f>'2020 세출예산서'!E165</f>
        <v>24000000</v>
      </c>
      <c r="M21" s="204">
        <f t="shared" si="1"/>
        <v>14000000</v>
      </c>
    </row>
    <row r="22" spans="1:13" ht="28.15" customHeight="1">
      <c r="A22" s="15">
        <v>20</v>
      </c>
      <c r="B22" s="210"/>
      <c r="C22" s="210"/>
      <c r="D22" s="210"/>
      <c r="E22" s="211"/>
      <c r="F22" s="212"/>
      <c r="G22" s="204"/>
      <c r="H22" s="205" t="s">
        <v>222</v>
      </c>
      <c r="I22" s="206" t="s">
        <v>206</v>
      </c>
      <c r="J22" s="213" t="s">
        <v>223</v>
      </c>
      <c r="K22" s="214">
        <v>2000000</v>
      </c>
      <c r="L22" s="215">
        <f>'2020 세출예산서'!E174</f>
        <v>2000000</v>
      </c>
      <c r="M22" s="204">
        <f t="shared" si="1"/>
        <v>0</v>
      </c>
    </row>
    <row r="23" spans="1:13" ht="28.15" customHeight="1">
      <c r="A23" s="15">
        <v>21</v>
      </c>
      <c r="B23" s="210"/>
      <c r="C23" s="210"/>
      <c r="D23" s="210"/>
      <c r="E23" s="211"/>
      <c r="F23" s="212"/>
      <c r="G23" s="204"/>
      <c r="H23" s="205" t="s">
        <v>222</v>
      </c>
      <c r="I23" s="206" t="s">
        <v>206</v>
      </c>
      <c r="J23" s="213" t="s">
        <v>22</v>
      </c>
      <c r="K23" s="214">
        <v>1000000</v>
      </c>
      <c r="L23" s="215">
        <f>'2020 세출예산서'!E177</f>
        <v>1000000</v>
      </c>
      <c r="M23" s="204">
        <f t="shared" si="1"/>
        <v>0</v>
      </c>
    </row>
    <row r="24" spans="1:13" ht="28.15" customHeight="1">
      <c r="A24" s="15">
        <v>23</v>
      </c>
      <c r="B24" s="210"/>
      <c r="C24" s="210"/>
      <c r="D24" s="210"/>
      <c r="E24" s="211"/>
      <c r="F24" s="212"/>
      <c r="G24" s="204"/>
      <c r="H24" s="205" t="s">
        <v>222</v>
      </c>
      <c r="I24" s="206" t="s">
        <v>206</v>
      </c>
      <c r="J24" s="213" t="s">
        <v>23</v>
      </c>
      <c r="K24" s="214">
        <v>2400000</v>
      </c>
      <c r="L24" s="215">
        <f>'2020 세출예산서'!E180</f>
        <v>2400000</v>
      </c>
      <c r="M24" s="204">
        <f t="shared" si="1"/>
        <v>0</v>
      </c>
    </row>
    <row r="25" spans="1:13" ht="28.15" customHeight="1">
      <c r="A25" s="15">
        <v>24</v>
      </c>
      <c r="B25" s="210"/>
      <c r="C25" s="210"/>
      <c r="D25" s="210"/>
      <c r="E25" s="211"/>
      <c r="F25" s="212"/>
      <c r="G25" s="204"/>
      <c r="H25" s="205" t="s">
        <v>222</v>
      </c>
      <c r="I25" s="216" t="s">
        <v>222</v>
      </c>
      <c r="J25" s="213" t="s">
        <v>264</v>
      </c>
      <c r="K25" s="214">
        <v>18000000</v>
      </c>
      <c r="L25" s="215">
        <f>'2020 세출예산서'!E184</f>
        <v>18000000</v>
      </c>
      <c r="M25" s="204">
        <f t="shared" si="1"/>
        <v>0</v>
      </c>
    </row>
    <row r="26" spans="1:13" ht="28.15" customHeight="1">
      <c r="A26" s="15">
        <v>25</v>
      </c>
      <c r="B26" s="210"/>
      <c r="C26" s="210"/>
      <c r="D26" s="210"/>
      <c r="E26" s="211"/>
      <c r="F26" s="212"/>
      <c r="G26" s="204"/>
      <c r="H26" s="205" t="s">
        <v>222</v>
      </c>
      <c r="I26" s="213" t="s">
        <v>224</v>
      </c>
      <c r="J26" s="213" t="s">
        <v>225</v>
      </c>
      <c r="K26" s="214">
        <v>1400000000</v>
      </c>
      <c r="L26" s="215">
        <f>'2020 세출예산서'!E192</f>
        <v>1400000000</v>
      </c>
      <c r="M26" s="204">
        <f t="shared" si="1"/>
        <v>0</v>
      </c>
    </row>
    <row r="27" spans="1:13" ht="28.15" customHeight="1">
      <c r="A27" s="15">
        <v>26</v>
      </c>
      <c r="B27" s="210"/>
      <c r="C27" s="210"/>
      <c r="D27" s="210"/>
      <c r="E27" s="211"/>
      <c r="F27" s="212"/>
      <c r="G27" s="204"/>
      <c r="H27" s="205" t="s">
        <v>222</v>
      </c>
      <c r="I27" s="213" t="s">
        <v>226</v>
      </c>
      <c r="J27" s="213" t="s">
        <v>227</v>
      </c>
      <c r="K27" s="214">
        <v>1900000000</v>
      </c>
      <c r="L27" s="215">
        <f>'2020 세출예산서'!E195</f>
        <v>1850000000</v>
      </c>
      <c r="M27" s="204">
        <f t="shared" si="1"/>
        <v>-50000000</v>
      </c>
    </row>
    <row r="28" spans="1:13" ht="28.15" customHeight="1">
      <c r="A28" s="15"/>
      <c r="B28" s="210"/>
      <c r="C28" s="210"/>
      <c r="D28" s="210"/>
      <c r="E28" s="211"/>
      <c r="F28" s="212"/>
      <c r="G28" s="204"/>
      <c r="H28" s="205" t="s">
        <v>222</v>
      </c>
      <c r="I28" s="213" t="s">
        <v>258</v>
      </c>
      <c r="J28" s="213" t="s">
        <v>259</v>
      </c>
      <c r="K28" s="214">
        <v>0</v>
      </c>
      <c r="L28" s="215">
        <f>'2020 세출예산서'!E198</f>
        <v>482000000</v>
      </c>
      <c r="M28" s="204">
        <f t="shared" si="1"/>
        <v>482000000</v>
      </c>
    </row>
    <row r="29" spans="1:13" ht="28.15" customHeight="1">
      <c r="A29" s="15">
        <v>27</v>
      </c>
      <c r="B29" s="210"/>
      <c r="C29" s="210"/>
      <c r="D29" s="216"/>
      <c r="E29" s="211"/>
      <c r="F29" s="212"/>
      <c r="G29" s="204"/>
      <c r="H29" s="205" t="s">
        <v>222</v>
      </c>
      <c r="I29" s="213" t="s">
        <v>228</v>
      </c>
      <c r="J29" s="213" t="s">
        <v>229</v>
      </c>
      <c r="K29" s="214">
        <v>3000000</v>
      </c>
      <c r="L29" s="215">
        <f>'2020 세출예산서'!E201</f>
        <v>3000000</v>
      </c>
      <c r="M29" s="204">
        <f t="shared" si="1"/>
        <v>0</v>
      </c>
    </row>
    <row r="30" spans="1:13" ht="28.15" customHeight="1">
      <c r="A30" s="15">
        <v>28</v>
      </c>
      <c r="B30" s="210"/>
      <c r="C30" s="210"/>
      <c r="D30" s="210"/>
      <c r="E30" s="211"/>
      <c r="F30" s="212"/>
      <c r="G30" s="204"/>
      <c r="H30" s="217" t="s">
        <v>230</v>
      </c>
      <c r="I30" s="218" t="s">
        <v>230</v>
      </c>
      <c r="J30" s="219" t="s">
        <v>230</v>
      </c>
      <c r="K30" s="220">
        <v>10000000</v>
      </c>
      <c r="L30" s="221">
        <f>'2020 세출예산서'!E205</f>
        <v>10000000</v>
      </c>
      <c r="M30" s="204">
        <f t="shared" si="1"/>
        <v>0</v>
      </c>
    </row>
    <row r="31" spans="1:13" ht="28.15" customHeight="1">
      <c r="A31" s="15">
        <v>29</v>
      </c>
      <c r="B31" s="210"/>
      <c r="C31" s="210"/>
      <c r="D31" s="210"/>
      <c r="E31" s="211"/>
      <c r="F31" s="212"/>
      <c r="G31" s="204"/>
      <c r="H31" s="223" t="s">
        <v>231</v>
      </c>
      <c r="I31" s="225" t="s">
        <v>231</v>
      </c>
      <c r="J31" s="213" t="s">
        <v>232</v>
      </c>
      <c r="K31" s="211">
        <v>2795044</v>
      </c>
      <c r="L31" s="203">
        <v>0</v>
      </c>
      <c r="M31" s="204">
        <f t="shared" si="1"/>
        <v>-2795044</v>
      </c>
    </row>
    <row r="32" spans="1:13" ht="28.15" customHeight="1" thickBot="1">
      <c r="A32" s="15">
        <v>30</v>
      </c>
      <c r="B32" s="210"/>
      <c r="C32" s="210"/>
      <c r="D32" s="210"/>
      <c r="E32" s="211"/>
      <c r="F32" s="212"/>
      <c r="G32" s="204"/>
      <c r="H32" s="224" t="s">
        <v>231</v>
      </c>
      <c r="I32" s="224" t="s">
        <v>231</v>
      </c>
      <c r="J32" s="222" t="s">
        <v>233</v>
      </c>
      <c r="K32" s="214">
        <v>658052446</v>
      </c>
      <c r="L32" s="209">
        <f>'2020 세출예산서'!E210</f>
        <v>320701490</v>
      </c>
      <c r="M32" s="204">
        <f t="shared" si="1"/>
        <v>-337350956</v>
      </c>
    </row>
    <row r="33" spans="1:13" ht="28.15" customHeight="1" thickBot="1">
      <c r="A33" s="287" t="s">
        <v>234</v>
      </c>
      <c r="B33" s="288"/>
      <c r="C33" s="288"/>
      <c r="D33" s="289"/>
      <c r="E33" s="228">
        <f>SUM(E6:E32)</f>
        <v>6361641490</v>
      </c>
      <c r="F33" s="229">
        <f>SUM(F6:F32)</f>
        <v>6400166490</v>
      </c>
      <c r="G33" s="230">
        <f>SUM(G6:G32)</f>
        <v>38525000</v>
      </c>
      <c r="H33" s="231" t="s">
        <v>235</v>
      </c>
      <c r="I33" s="231"/>
      <c r="J33" s="231"/>
      <c r="K33" s="228">
        <f>SUM(K6:K32)</f>
        <v>6361641490</v>
      </c>
      <c r="L33" s="229">
        <f>SUM(L6:L32)</f>
        <v>6400166490</v>
      </c>
      <c r="M33" s="230">
        <f>SUM(M6:M32)</f>
        <v>38525000</v>
      </c>
    </row>
  </sheetData>
  <mergeCells count="5">
    <mergeCell ref="A1:M1"/>
    <mergeCell ref="A4:A5"/>
    <mergeCell ref="B4:G4"/>
    <mergeCell ref="H4:M4"/>
    <mergeCell ref="A33:D33"/>
  </mergeCells>
  <printOptions/>
  <pageMargins left="0.2755905511811024" right="0.1968503937007874" top="0.52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07"/>
  <sheetViews>
    <sheetView workbookViewId="0" topLeftCell="A1">
      <pane ySplit="4" topLeftCell="A65" activePane="bottomLeft" state="frozen"/>
      <selection pane="topLeft" activeCell="E26" sqref="E26"/>
      <selection pane="bottomLeft" activeCell="H99" sqref="H99"/>
    </sheetView>
  </sheetViews>
  <sheetFormatPr defaultColWidth="9.140625" defaultRowHeight="15"/>
  <cols>
    <col min="1" max="1" width="0.42578125" style="16" customWidth="1"/>
    <col min="2" max="2" width="10.8515625" style="16" customWidth="1"/>
    <col min="3" max="4" width="11.28125" style="16" customWidth="1"/>
    <col min="5" max="5" width="15.7109375" style="73" customWidth="1"/>
    <col min="6" max="6" width="18.140625" style="73" customWidth="1"/>
    <col min="7" max="7" width="13.00390625" style="82" customWidth="1"/>
    <col min="8" max="8" width="3.00390625" style="73" bestFit="1" customWidth="1"/>
    <col min="9" max="9" width="5.28125" style="73" customWidth="1"/>
    <col min="10" max="10" width="4.421875" style="73" customWidth="1"/>
    <col min="11" max="11" width="2.57421875" style="73" customWidth="1"/>
    <col min="12" max="12" width="15.140625" style="191" customWidth="1"/>
    <col min="13" max="214" width="8.7109375" style="16" customWidth="1"/>
    <col min="215" max="215" width="1.421875" style="16" customWidth="1"/>
    <col min="216" max="216" width="10.57421875" style="16" customWidth="1"/>
    <col min="217" max="217" width="11.7109375" style="16" customWidth="1"/>
    <col min="218" max="218" width="12.7109375" style="16" customWidth="1"/>
    <col min="219" max="221" width="12.57421875" style="16" customWidth="1"/>
    <col min="222" max="222" width="5.421875" style="16" customWidth="1"/>
    <col min="223" max="223" width="12.28125" style="16" customWidth="1"/>
    <col min="224" max="224" width="4.421875" style="16" customWidth="1"/>
    <col min="225" max="225" width="5.28125" style="16" customWidth="1"/>
    <col min="226" max="226" width="13.28125" style="16" customWidth="1"/>
    <col min="227" max="227" width="2.57421875" style="16" customWidth="1"/>
    <col min="228" max="228" width="12.28125" style="16" customWidth="1"/>
    <col min="229" max="470" width="8.7109375" style="16" customWidth="1"/>
    <col min="471" max="471" width="1.421875" style="16" customWidth="1"/>
    <col min="472" max="472" width="10.57421875" style="16" customWidth="1"/>
    <col min="473" max="473" width="11.7109375" style="16" customWidth="1"/>
    <col min="474" max="474" width="12.7109375" style="16" customWidth="1"/>
    <col min="475" max="477" width="12.57421875" style="16" customWidth="1"/>
    <col min="478" max="478" width="5.421875" style="16" customWidth="1"/>
    <col min="479" max="479" width="12.28125" style="16" customWidth="1"/>
    <col min="480" max="480" width="4.421875" style="16" customWidth="1"/>
    <col min="481" max="481" width="5.28125" style="16" customWidth="1"/>
    <col min="482" max="482" width="13.28125" style="16" customWidth="1"/>
    <col min="483" max="483" width="2.57421875" style="16" customWidth="1"/>
    <col min="484" max="484" width="12.28125" style="16" customWidth="1"/>
    <col min="485" max="726" width="8.7109375" style="16" customWidth="1"/>
    <col min="727" max="727" width="1.421875" style="16" customWidth="1"/>
    <col min="728" max="728" width="10.57421875" style="16" customWidth="1"/>
    <col min="729" max="729" width="11.7109375" style="16" customWidth="1"/>
    <col min="730" max="730" width="12.7109375" style="16" customWidth="1"/>
    <col min="731" max="733" width="12.57421875" style="16" customWidth="1"/>
    <col min="734" max="734" width="5.421875" style="16" customWidth="1"/>
    <col min="735" max="735" width="12.28125" style="16" customWidth="1"/>
    <col min="736" max="736" width="4.421875" style="16" customWidth="1"/>
    <col min="737" max="737" width="5.28125" style="16" customWidth="1"/>
    <col min="738" max="738" width="13.28125" style="16" customWidth="1"/>
    <col min="739" max="739" width="2.57421875" style="16" customWidth="1"/>
    <col min="740" max="740" width="12.28125" style="16" customWidth="1"/>
    <col min="741" max="982" width="8.7109375" style="16" customWidth="1"/>
    <col min="983" max="983" width="1.421875" style="16" customWidth="1"/>
    <col min="984" max="984" width="10.57421875" style="16" customWidth="1"/>
    <col min="985" max="985" width="11.7109375" style="16" customWidth="1"/>
    <col min="986" max="986" width="12.7109375" style="16" customWidth="1"/>
    <col min="987" max="989" width="12.57421875" style="16" customWidth="1"/>
    <col min="990" max="990" width="5.421875" style="16" customWidth="1"/>
    <col min="991" max="991" width="12.28125" style="16" customWidth="1"/>
    <col min="992" max="992" width="4.421875" style="16" customWidth="1"/>
    <col min="993" max="993" width="5.28125" style="16" customWidth="1"/>
    <col min="994" max="994" width="13.28125" style="16" customWidth="1"/>
    <col min="995" max="995" width="2.57421875" style="16" customWidth="1"/>
    <col min="996" max="996" width="12.28125" style="16" customWidth="1"/>
    <col min="997" max="1238" width="8.7109375" style="16" customWidth="1"/>
    <col min="1239" max="1239" width="1.421875" style="16" customWidth="1"/>
    <col min="1240" max="1240" width="10.57421875" style="16" customWidth="1"/>
    <col min="1241" max="1241" width="11.7109375" style="16" customWidth="1"/>
    <col min="1242" max="1242" width="12.7109375" style="16" customWidth="1"/>
    <col min="1243" max="1245" width="12.57421875" style="16" customWidth="1"/>
    <col min="1246" max="1246" width="5.421875" style="16" customWidth="1"/>
    <col min="1247" max="1247" width="12.28125" style="16" customWidth="1"/>
    <col min="1248" max="1248" width="4.421875" style="16" customWidth="1"/>
    <col min="1249" max="1249" width="5.28125" style="16" customWidth="1"/>
    <col min="1250" max="1250" width="13.28125" style="16" customWidth="1"/>
    <col min="1251" max="1251" width="2.57421875" style="16" customWidth="1"/>
    <col min="1252" max="1252" width="12.28125" style="16" customWidth="1"/>
    <col min="1253" max="1494" width="8.7109375" style="16" customWidth="1"/>
    <col min="1495" max="1495" width="1.421875" style="16" customWidth="1"/>
    <col min="1496" max="1496" width="10.57421875" style="16" customWidth="1"/>
    <col min="1497" max="1497" width="11.7109375" style="16" customWidth="1"/>
    <col min="1498" max="1498" width="12.7109375" style="16" customWidth="1"/>
    <col min="1499" max="1501" width="12.57421875" style="16" customWidth="1"/>
    <col min="1502" max="1502" width="5.421875" style="16" customWidth="1"/>
    <col min="1503" max="1503" width="12.28125" style="16" customWidth="1"/>
    <col min="1504" max="1504" width="4.421875" style="16" customWidth="1"/>
    <col min="1505" max="1505" width="5.28125" style="16" customWidth="1"/>
    <col min="1506" max="1506" width="13.28125" style="16" customWidth="1"/>
    <col min="1507" max="1507" width="2.57421875" style="16" customWidth="1"/>
    <col min="1508" max="1508" width="12.28125" style="16" customWidth="1"/>
    <col min="1509" max="1750" width="8.7109375" style="16" customWidth="1"/>
    <col min="1751" max="1751" width="1.421875" style="16" customWidth="1"/>
    <col min="1752" max="1752" width="10.57421875" style="16" customWidth="1"/>
    <col min="1753" max="1753" width="11.7109375" style="16" customWidth="1"/>
    <col min="1754" max="1754" width="12.7109375" style="16" customWidth="1"/>
    <col min="1755" max="1757" width="12.57421875" style="16" customWidth="1"/>
    <col min="1758" max="1758" width="5.421875" style="16" customWidth="1"/>
    <col min="1759" max="1759" width="12.28125" style="16" customWidth="1"/>
    <col min="1760" max="1760" width="4.421875" style="16" customWidth="1"/>
    <col min="1761" max="1761" width="5.28125" style="16" customWidth="1"/>
    <col min="1762" max="1762" width="13.28125" style="16" customWidth="1"/>
    <col min="1763" max="1763" width="2.57421875" style="16" customWidth="1"/>
    <col min="1764" max="1764" width="12.28125" style="16" customWidth="1"/>
    <col min="1765" max="2006" width="8.7109375" style="16" customWidth="1"/>
    <col min="2007" max="2007" width="1.421875" style="16" customWidth="1"/>
    <col min="2008" max="2008" width="10.57421875" style="16" customWidth="1"/>
    <col min="2009" max="2009" width="11.7109375" style="16" customWidth="1"/>
    <col min="2010" max="2010" width="12.7109375" style="16" customWidth="1"/>
    <col min="2011" max="2013" width="12.57421875" style="16" customWidth="1"/>
    <col min="2014" max="2014" width="5.421875" style="16" customWidth="1"/>
    <col min="2015" max="2015" width="12.28125" style="16" customWidth="1"/>
    <col min="2016" max="2016" width="4.421875" style="16" customWidth="1"/>
    <col min="2017" max="2017" width="5.28125" style="16" customWidth="1"/>
    <col min="2018" max="2018" width="13.28125" style="16" customWidth="1"/>
    <col min="2019" max="2019" width="2.57421875" style="16" customWidth="1"/>
    <col min="2020" max="2020" width="12.28125" style="16" customWidth="1"/>
    <col min="2021" max="2262" width="8.7109375" style="16" customWidth="1"/>
    <col min="2263" max="2263" width="1.421875" style="16" customWidth="1"/>
    <col min="2264" max="2264" width="10.57421875" style="16" customWidth="1"/>
    <col min="2265" max="2265" width="11.7109375" style="16" customWidth="1"/>
    <col min="2266" max="2266" width="12.7109375" style="16" customWidth="1"/>
    <col min="2267" max="2269" width="12.57421875" style="16" customWidth="1"/>
    <col min="2270" max="2270" width="5.421875" style="16" customWidth="1"/>
    <col min="2271" max="2271" width="12.28125" style="16" customWidth="1"/>
    <col min="2272" max="2272" width="4.421875" style="16" customWidth="1"/>
    <col min="2273" max="2273" width="5.28125" style="16" customWidth="1"/>
    <col min="2274" max="2274" width="13.28125" style="16" customWidth="1"/>
    <col min="2275" max="2275" width="2.57421875" style="16" customWidth="1"/>
    <col min="2276" max="2276" width="12.28125" style="16" customWidth="1"/>
    <col min="2277" max="2518" width="8.7109375" style="16" customWidth="1"/>
    <col min="2519" max="2519" width="1.421875" style="16" customWidth="1"/>
    <col min="2520" max="2520" width="10.57421875" style="16" customWidth="1"/>
    <col min="2521" max="2521" width="11.7109375" style="16" customWidth="1"/>
    <col min="2522" max="2522" width="12.7109375" style="16" customWidth="1"/>
    <col min="2523" max="2525" width="12.57421875" style="16" customWidth="1"/>
    <col min="2526" max="2526" width="5.421875" style="16" customWidth="1"/>
    <col min="2527" max="2527" width="12.28125" style="16" customWidth="1"/>
    <col min="2528" max="2528" width="4.421875" style="16" customWidth="1"/>
    <col min="2529" max="2529" width="5.28125" style="16" customWidth="1"/>
    <col min="2530" max="2530" width="13.28125" style="16" customWidth="1"/>
    <col min="2531" max="2531" width="2.57421875" style="16" customWidth="1"/>
    <col min="2532" max="2532" width="12.28125" style="16" customWidth="1"/>
    <col min="2533" max="2774" width="8.7109375" style="16" customWidth="1"/>
    <col min="2775" max="2775" width="1.421875" style="16" customWidth="1"/>
    <col min="2776" max="2776" width="10.57421875" style="16" customWidth="1"/>
    <col min="2777" max="2777" width="11.7109375" style="16" customWidth="1"/>
    <col min="2778" max="2778" width="12.7109375" style="16" customWidth="1"/>
    <col min="2779" max="2781" width="12.57421875" style="16" customWidth="1"/>
    <col min="2782" max="2782" width="5.421875" style="16" customWidth="1"/>
    <col min="2783" max="2783" width="12.28125" style="16" customWidth="1"/>
    <col min="2784" max="2784" width="4.421875" style="16" customWidth="1"/>
    <col min="2785" max="2785" width="5.28125" style="16" customWidth="1"/>
    <col min="2786" max="2786" width="13.28125" style="16" customWidth="1"/>
    <col min="2787" max="2787" width="2.57421875" style="16" customWidth="1"/>
    <col min="2788" max="2788" width="12.28125" style="16" customWidth="1"/>
    <col min="2789" max="3030" width="8.7109375" style="16" customWidth="1"/>
    <col min="3031" max="3031" width="1.421875" style="16" customWidth="1"/>
    <col min="3032" max="3032" width="10.57421875" style="16" customWidth="1"/>
    <col min="3033" max="3033" width="11.7109375" style="16" customWidth="1"/>
    <col min="3034" max="3034" width="12.7109375" style="16" customWidth="1"/>
    <col min="3035" max="3037" width="12.57421875" style="16" customWidth="1"/>
    <col min="3038" max="3038" width="5.421875" style="16" customWidth="1"/>
    <col min="3039" max="3039" width="12.28125" style="16" customWidth="1"/>
    <col min="3040" max="3040" width="4.421875" style="16" customWidth="1"/>
    <col min="3041" max="3041" width="5.28125" style="16" customWidth="1"/>
    <col min="3042" max="3042" width="13.28125" style="16" customWidth="1"/>
    <col min="3043" max="3043" width="2.57421875" style="16" customWidth="1"/>
    <col min="3044" max="3044" width="12.28125" style="16" customWidth="1"/>
    <col min="3045" max="3286" width="8.7109375" style="16" customWidth="1"/>
    <col min="3287" max="3287" width="1.421875" style="16" customWidth="1"/>
    <col min="3288" max="3288" width="10.57421875" style="16" customWidth="1"/>
    <col min="3289" max="3289" width="11.7109375" style="16" customWidth="1"/>
    <col min="3290" max="3290" width="12.7109375" style="16" customWidth="1"/>
    <col min="3291" max="3293" width="12.57421875" style="16" customWidth="1"/>
    <col min="3294" max="3294" width="5.421875" style="16" customWidth="1"/>
    <col min="3295" max="3295" width="12.28125" style="16" customWidth="1"/>
    <col min="3296" max="3296" width="4.421875" style="16" customWidth="1"/>
    <col min="3297" max="3297" width="5.28125" style="16" customWidth="1"/>
    <col min="3298" max="3298" width="13.28125" style="16" customWidth="1"/>
    <col min="3299" max="3299" width="2.57421875" style="16" customWidth="1"/>
    <col min="3300" max="3300" width="12.28125" style="16" customWidth="1"/>
    <col min="3301" max="3542" width="8.7109375" style="16" customWidth="1"/>
    <col min="3543" max="3543" width="1.421875" style="16" customWidth="1"/>
    <col min="3544" max="3544" width="10.57421875" style="16" customWidth="1"/>
    <col min="3545" max="3545" width="11.7109375" style="16" customWidth="1"/>
    <col min="3546" max="3546" width="12.7109375" style="16" customWidth="1"/>
    <col min="3547" max="3549" width="12.57421875" style="16" customWidth="1"/>
    <col min="3550" max="3550" width="5.421875" style="16" customWidth="1"/>
    <col min="3551" max="3551" width="12.28125" style="16" customWidth="1"/>
    <col min="3552" max="3552" width="4.421875" style="16" customWidth="1"/>
    <col min="3553" max="3553" width="5.28125" style="16" customWidth="1"/>
    <col min="3554" max="3554" width="13.28125" style="16" customWidth="1"/>
    <col min="3555" max="3555" width="2.57421875" style="16" customWidth="1"/>
    <col min="3556" max="3556" width="12.28125" style="16" customWidth="1"/>
    <col min="3557" max="3798" width="8.7109375" style="16" customWidth="1"/>
    <col min="3799" max="3799" width="1.421875" style="16" customWidth="1"/>
    <col min="3800" max="3800" width="10.57421875" style="16" customWidth="1"/>
    <col min="3801" max="3801" width="11.7109375" style="16" customWidth="1"/>
    <col min="3802" max="3802" width="12.7109375" style="16" customWidth="1"/>
    <col min="3803" max="3805" width="12.57421875" style="16" customWidth="1"/>
    <col min="3806" max="3806" width="5.421875" style="16" customWidth="1"/>
    <col min="3807" max="3807" width="12.28125" style="16" customWidth="1"/>
    <col min="3808" max="3808" width="4.421875" style="16" customWidth="1"/>
    <col min="3809" max="3809" width="5.28125" style="16" customWidth="1"/>
    <col min="3810" max="3810" width="13.28125" style="16" customWidth="1"/>
    <col min="3811" max="3811" width="2.57421875" style="16" customWidth="1"/>
    <col min="3812" max="3812" width="12.28125" style="16" customWidth="1"/>
    <col min="3813" max="4054" width="8.7109375" style="16" customWidth="1"/>
    <col min="4055" max="4055" width="1.421875" style="16" customWidth="1"/>
    <col min="4056" max="4056" width="10.57421875" style="16" customWidth="1"/>
    <col min="4057" max="4057" width="11.7109375" style="16" customWidth="1"/>
    <col min="4058" max="4058" width="12.7109375" style="16" customWidth="1"/>
    <col min="4059" max="4061" width="12.57421875" style="16" customWidth="1"/>
    <col min="4062" max="4062" width="5.421875" style="16" customWidth="1"/>
    <col min="4063" max="4063" width="12.28125" style="16" customWidth="1"/>
    <col min="4064" max="4064" width="4.421875" style="16" customWidth="1"/>
    <col min="4065" max="4065" width="5.28125" style="16" customWidth="1"/>
    <col min="4066" max="4066" width="13.28125" style="16" customWidth="1"/>
    <col min="4067" max="4067" width="2.57421875" style="16" customWidth="1"/>
    <col min="4068" max="4068" width="12.28125" style="16" customWidth="1"/>
    <col min="4069" max="4310" width="8.7109375" style="16" customWidth="1"/>
    <col min="4311" max="4311" width="1.421875" style="16" customWidth="1"/>
    <col min="4312" max="4312" width="10.57421875" style="16" customWidth="1"/>
    <col min="4313" max="4313" width="11.7109375" style="16" customWidth="1"/>
    <col min="4314" max="4314" width="12.7109375" style="16" customWidth="1"/>
    <col min="4315" max="4317" width="12.57421875" style="16" customWidth="1"/>
    <col min="4318" max="4318" width="5.421875" style="16" customWidth="1"/>
    <col min="4319" max="4319" width="12.28125" style="16" customWidth="1"/>
    <col min="4320" max="4320" width="4.421875" style="16" customWidth="1"/>
    <col min="4321" max="4321" width="5.28125" style="16" customWidth="1"/>
    <col min="4322" max="4322" width="13.28125" style="16" customWidth="1"/>
    <col min="4323" max="4323" width="2.57421875" style="16" customWidth="1"/>
    <col min="4324" max="4324" width="12.28125" style="16" customWidth="1"/>
    <col min="4325" max="4566" width="8.7109375" style="16" customWidth="1"/>
    <col min="4567" max="4567" width="1.421875" style="16" customWidth="1"/>
    <col min="4568" max="4568" width="10.57421875" style="16" customWidth="1"/>
    <col min="4569" max="4569" width="11.7109375" style="16" customWidth="1"/>
    <col min="4570" max="4570" width="12.7109375" style="16" customWidth="1"/>
    <col min="4571" max="4573" width="12.57421875" style="16" customWidth="1"/>
    <col min="4574" max="4574" width="5.421875" style="16" customWidth="1"/>
    <col min="4575" max="4575" width="12.28125" style="16" customWidth="1"/>
    <col min="4576" max="4576" width="4.421875" style="16" customWidth="1"/>
    <col min="4577" max="4577" width="5.28125" style="16" customWidth="1"/>
    <col min="4578" max="4578" width="13.28125" style="16" customWidth="1"/>
    <col min="4579" max="4579" width="2.57421875" style="16" customWidth="1"/>
    <col min="4580" max="4580" width="12.28125" style="16" customWidth="1"/>
    <col min="4581" max="4822" width="8.7109375" style="16" customWidth="1"/>
    <col min="4823" max="4823" width="1.421875" style="16" customWidth="1"/>
    <col min="4824" max="4824" width="10.57421875" style="16" customWidth="1"/>
    <col min="4825" max="4825" width="11.7109375" style="16" customWidth="1"/>
    <col min="4826" max="4826" width="12.7109375" style="16" customWidth="1"/>
    <col min="4827" max="4829" width="12.57421875" style="16" customWidth="1"/>
    <col min="4830" max="4830" width="5.421875" style="16" customWidth="1"/>
    <col min="4831" max="4831" width="12.28125" style="16" customWidth="1"/>
    <col min="4832" max="4832" width="4.421875" style="16" customWidth="1"/>
    <col min="4833" max="4833" width="5.28125" style="16" customWidth="1"/>
    <col min="4834" max="4834" width="13.28125" style="16" customWidth="1"/>
    <col min="4835" max="4835" width="2.57421875" style="16" customWidth="1"/>
    <col min="4836" max="4836" width="12.28125" style="16" customWidth="1"/>
    <col min="4837" max="5078" width="8.7109375" style="16" customWidth="1"/>
    <col min="5079" max="5079" width="1.421875" style="16" customWidth="1"/>
    <col min="5080" max="5080" width="10.57421875" style="16" customWidth="1"/>
    <col min="5081" max="5081" width="11.7109375" style="16" customWidth="1"/>
    <col min="5082" max="5082" width="12.7109375" style="16" customWidth="1"/>
    <col min="5083" max="5085" width="12.57421875" style="16" customWidth="1"/>
    <col min="5086" max="5086" width="5.421875" style="16" customWidth="1"/>
    <col min="5087" max="5087" width="12.28125" style="16" customWidth="1"/>
    <col min="5088" max="5088" width="4.421875" style="16" customWidth="1"/>
    <col min="5089" max="5089" width="5.28125" style="16" customWidth="1"/>
    <col min="5090" max="5090" width="13.28125" style="16" customWidth="1"/>
    <col min="5091" max="5091" width="2.57421875" style="16" customWidth="1"/>
    <col min="5092" max="5092" width="12.28125" style="16" customWidth="1"/>
    <col min="5093" max="5334" width="8.7109375" style="16" customWidth="1"/>
    <col min="5335" max="5335" width="1.421875" style="16" customWidth="1"/>
    <col min="5336" max="5336" width="10.57421875" style="16" customWidth="1"/>
    <col min="5337" max="5337" width="11.7109375" style="16" customWidth="1"/>
    <col min="5338" max="5338" width="12.7109375" style="16" customWidth="1"/>
    <col min="5339" max="5341" width="12.57421875" style="16" customWidth="1"/>
    <col min="5342" max="5342" width="5.421875" style="16" customWidth="1"/>
    <col min="5343" max="5343" width="12.28125" style="16" customWidth="1"/>
    <col min="5344" max="5344" width="4.421875" style="16" customWidth="1"/>
    <col min="5345" max="5345" width="5.28125" style="16" customWidth="1"/>
    <col min="5346" max="5346" width="13.28125" style="16" customWidth="1"/>
    <col min="5347" max="5347" width="2.57421875" style="16" customWidth="1"/>
    <col min="5348" max="5348" width="12.28125" style="16" customWidth="1"/>
    <col min="5349" max="5590" width="8.7109375" style="16" customWidth="1"/>
    <col min="5591" max="5591" width="1.421875" style="16" customWidth="1"/>
    <col min="5592" max="5592" width="10.57421875" style="16" customWidth="1"/>
    <col min="5593" max="5593" width="11.7109375" style="16" customWidth="1"/>
    <col min="5594" max="5594" width="12.7109375" style="16" customWidth="1"/>
    <col min="5595" max="5597" width="12.57421875" style="16" customWidth="1"/>
    <col min="5598" max="5598" width="5.421875" style="16" customWidth="1"/>
    <col min="5599" max="5599" width="12.28125" style="16" customWidth="1"/>
    <col min="5600" max="5600" width="4.421875" style="16" customWidth="1"/>
    <col min="5601" max="5601" width="5.28125" style="16" customWidth="1"/>
    <col min="5602" max="5602" width="13.28125" style="16" customWidth="1"/>
    <col min="5603" max="5603" width="2.57421875" style="16" customWidth="1"/>
    <col min="5604" max="5604" width="12.28125" style="16" customWidth="1"/>
    <col min="5605" max="5846" width="8.7109375" style="16" customWidth="1"/>
    <col min="5847" max="5847" width="1.421875" style="16" customWidth="1"/>
    <col min="5848" max="5848" width="10.57421875" style="16" customWidth="1"/>
    <col min="5849" max="5849" width="11.7109375" style="16" customWidth="1"/>
    <col min="5850" max="5850" width="12.7109375" style="16" customWidth="1"/>
    <col min="5851" max="5853" width="12.57421875" style="16" customWidth="1"/>
    <col min="5854" max="5854" width="5.421875" style="16" customWidth="1"/>
    <col min="5855" max="5855" width="12.28125" style="16" customWidth="1"/>
    <col min="5856" max="5856" width="4.421875" style="16" customWidth="1"/>
    <col min="5857" max="5857" width="5.28125" style="16" customWidth="1"/>
    <col min="5858" max="5858" width="13.28125" style="16" customWidth="1"/>
    <col min="5859" max="5859" width="2.57421875" style="16" customWidth="1"/>
    <col min="5860" max="5860" width="12.28125" style="16" customWidth="1"/>
    <col min="5861" max="6102" width="8.7109375" style="16" customWidth="1"/>
    <col min="6103" max="6103" width="1.421875" style="16" customWidth="1"/>
    <col min="6104" max="6104" width="10.57421875" style="16" customWidth="1"/>
    <col min="6105" max="6105" width="11.7109375" style="16" customWidth="1"/>
    <col min="6106" max="6106" width="12.7109375" style="16" customWidth="1"/>
    <col min="6107" max="6109" width="12.57421875" style="16" customWidth="1"/>
    <col min="6110" max="6110" width="5.421875" style="16" customWidth="1"/>
    <col min="6111" max="6111" width="12.28125" style="16" customWidth="1"/>
    <col min="6112" max="6112" width="4.421875" style="16" customWidth="1"/>
    <col min="6113" max="6113" width="5.28125" style="16" customWidth="1"/>
    <col min="6114" max="6114" width="13.28125" style="16" customWidth="1"/>
    <col min="6115" max="6115" width="2.57421875" style="16" customWidth="1"/>
    <col min="6116" max="6116" width="12.28125" style="16" customWidth="1"/>
    <col min="6117" max="6358" width="8.7109375" style="16" customWidth="1"/>
    <col min="6359" max="6359" width="1.421875" style="16" customWidth="1"/>
    <col min="6360" max="6360" width="10.57421875" style="16" customWidth="1"/>
    <col min="6361" max="6361" width="11.7109375" style="16" customWidth="1"/>
    <col min="6362" max="6362" width="12.7109375" style="16" customWidth="1"/>
    <col min="6363" max="6365" width="12.57421875" style="16" customWidth="1"/>
    <col min="6366" max="6366" width="5.421875" style="16" customWidth="1"/>
    <col min="6367" max="6367" width="12.28125" style="16" customWidth="1"/>
    <col min="6368" max="6368" width="4.421875" style="16" customWidth="1"/>
    <col min="6369" max="6369" width="5.28125" style="16" customWidth="1"/>
    <col min="6370" max="6370" width="13.28125" style="16" customWidth="1"/>
    <col min="6371" max="6371" width="2.57421875" style="16" customWidth="1"/>
    <col min="6372" max="6372" width="12.28125" style="16" customWidth="1"/>
    <col min="6373" max="6614" width="8.7109375" style="16" customWidth="1"/>
    <col min="6615" max="6615" width="1.421875" style="16" customWidth="1"/>
    <col min="6616" max="6616" width="10.57421875" style="16" customWidth="1"/>
    <col min="6617" max="6617" width="11.7109375" style="16" customWidth="1"/>
    <col min="6618" max="6618" width="12.7109375" style="16" customWidth="1"/>
    <col min="6619" max="6621" width="12.57421875" style="16" customWidth="1"/>
    <col min="6622" max="6622" width="5.421875" style="16" customWidth="1"/>
    <col min="6623" max="6623" width="12.28125" style="16" customWidth="1"/>
    <col min="6624" max="6624" width="4.421875" style="16" customWidth="1"/>
    <col min="6625" max="6625" width="5.28125" style="16" customWidth="1"/>
    <col min="6626" max="6626" width="13.28125" style="16" customWidth="1"/>
    <col min="6627" max="6627" width="2.57421875" style="16" customWidth="1"/>
    <col min="6628" max="6628" width="12.28125" style="16" customWidth="1"/>
    <col min="6629" max="6870" width="8.7109375" style="16" customWidth="1"/>
    <col min="6871" max="6871" width="1.421875" style="16" customWidth="1"/>
    <col min="6872" max="6872" width="10.57421875" style="16" customWidth="1"/>
    <col min="6873" max="6873" width="11.7109375" style="16" customWidth="1"/>
    <col min="6874" max="6874" width="12.7109375" style="16" customWidth="1"/>
    <col min="6875" max="6877" width="12.57421875" style="16" customWidth="1"/>
    <col min="6878" max="6878" width="5.421875" style="16" customWidth="1"/>
    <col min="6879" max="6879" width="12.28125" style="16" customWidth="1"/>
    <col min="6880" max="6880" width="4.421875" style="16" customWidth="1"/>
    <col min="6881" max="6881" width="5.28125" style="16" customWidth="1"/>
    <col min="6882" max="6882" width="13.28125" style="16" customWidth="1"/>
    <col min="6883" max="6883" width="2.57421875" style="16" customWidth="1"/>
    <col min="6884" max="6884" width="12.28125" style="16" customWidth="1"/>
    <col min="6885" max="7126" width="8.7109375" style="16" customWidth="1"/>
    <col min="7127" max="7127" width="1.421875" style="16" customWidth="1"/>
    <col min="7128" max="7128" width="10.57421875" style="16" customWidth="1"/>
    <col min="7129" max="7129" width="11.7109375" style="16" customWidth="1"/>
    <col min="7130" max="7130" width="12.7109375" style="16" customWidth="1"/>
    <col min="7131" max="7133" width="12.57421875" style="16" customWidth="1"/>
    <col min="7134" max="7134" width="5.421875" style="16" customWidth="1"/>
    <col min="7135" max="7135" width="12.28125" style="16" customWidth="1"/>
    <col min="7136" max="7136" width="4.421875" style="16" customWidth="1"/>
    <col min="7137" max="7137" width="5.28125" style="16" customWidth="1"/>
    <col min="7138" max="7138" width="13.28125" style="16" customWidth="1"/>
    <col min="7139" max="7139" width="2.57421875" style="16" customWidth="1"/>
    <col min="7140" max="7140" width="12.28125" style="16" customWidth="1"/>
    <col min="7141" max="7382" width="8.7109375" style="16" customWidth="1"/>
    <col min="7383" max="7383" width="1.421875" style="16" customWidth="1"/>
    <col min="7384" max="7384" width="10.57421875" style="16" customWidth="1"/>
    <col min="7385" max="7385" width="11.7109375" style="16" customWidth="1"/>
    <col min="7386" max="7386" width="12.7109375" style="16" customWidth="1"/>
    <col min="7387" max="7389" width="12.57421875" style="16" customWidth="1"/>
    <col min="7390" max="7390" width="5.421875" style="16" customWidth="1"/>
    <col min="7391" max="7391" width="12.28125" style="16" customWidth="1"/>
    <col min="7392" max="7392" width="4.421875" style="16" customWidth="1"/>
    <col min="7393" max="7393" width="5.28125" style="16" customWidth="1"/>
    <col min="7394" max="7394" width="13.28125" style="16" customWidth="1"/>
    <col min="7395" max="7395" width="2.57421875" style="16" customWidth="1"/>
    <col min="7396" max="7396" width="12.28125" style="16" customWidth="1"/>
    <col min="7397" max="7638" width="8.7109375" style="16" customWidth="1"/>
    <col min="7639" max="7639" width="1.421875" style="16" customWidth="1"/>
    <col min="7640" max="7640" width="10.57421875" style="16" customWidth="1"/>
    <col min="7641" max="7641" width="11.7109375" style="16" customWidth="1"/>
    <col min="7642" max="7642" width="12.7109375" style="16" customWidth="1"/>
    <col min="7643" max="7645" width="12.57421875" style="16" customWidth="1"/>
    <col min="7646" max="7646" width="5.421875" style="16" customWidth="1"/>
    <col min="7647" max="7647" width="12.28125" style="16" customWidth="1"/>
    <col min="7648" max="7648" width="4.421875" style="16" customWidth="1"/>
    <col min="7649" max="7649" width="5.28125" style="16" customWidth="1"/>
    <col min="7650" max="7650" width="13.28125" style="16" customWidth="1"/>
    <col min="7651" max="7651" width="2.57421875" style="16" customWidth="1"/>
    <col min="7652" max="7652" width="12.28125" style="16" customWidth="1"/>
    <col min="7653" max="7894" width="8.7109375" style="16" customWidth="1"/>
    <col min="7895" max="7895" width="1.421875" style="16" customWidth="1"/>
    <col min="7896" max="7896" width="10.57421875" style="16" customWidth="1"/>
    <col min="7897" max="7897" width="11.7109375" style="16" customWidth="1"/>
    <col min="7898" max="7898" width="12.7109375" style="16" customWidth="1"/>
    <col min="7899" max="7901" width="12.57421875" style="16" customWidth="1"/>
    <col min="7902" max="7902" width="5.421875" style="16" customWidth="1"/>
    <col min="7903" max="7903" width="12.28125" style="16" customWidth="1"/>
    <col min="7904" max="7904" width="4.421875" style="16" customWidth="1"/>
    <col min="7905" max="7905" width="5.28125" style="16" customWidth="1"/>
    <col min="7906" max="7906" width="13.28125" style="16" customWidth="1"/>
    <col min="7907" max="7907" width="2.57421875" style="16" customWidth="1"/>
    <col min="7908" max="7908" width="12.28125" style="16" customWidth="1"/>
    <col min="7909" max="8150" width="8.7109375" style="16" customWidth="1"/>
    <col min="8151" max="8151" width="1.421875" style="16" customWidth="1"/>
    <col min="8152" max="8152" width="10.57421875" style="16" customWidth="1"/>
    <col min="8153" max="8153" width="11.7109375" style="16" customWidth="1"/>
    <col min="8154" max="8154" width="12.7109375" style="16" customWidth="1"/>
    <col min="8155" max="8157" width="12.57421875" style="16" customWidth="1"/>
    <col min="8158" max="8158" width="5.421875" style="16" customWidth="1"/>
    <col min="8159" max="8159" width="12.28125" style="16" customWidth="1"/>
    <col min="8160" max="8160" width="4.421875" style="16" customWidth="1"/>
    <col min="8161" max="8161" width="5.28125" style="16" customWidth="1"/>
    <col min="8162" max="8162" width="13.28125" style="16" customWidth="1"/>
    <col min="8163" max="8163" width="2.57421875" style="16" customWidth="1"/>
    <col min="8164" max="8164" width="12.28125" style="16" customWidth="1"/>
    <col min="8165" max="8406" width="8.7109375" style="16" customWidth="1"/>
    <col min="8407" max="8407" width="1.421875" style="16" customWidth="1"/>
    <col min="8408" max="8408" width="10.57421875" style="16" customWidth="1"/>
    <col min="8409" max="8409" width="11.7109375" style="16" customWidth="1"/>
    <col min="8410" max="8410" width="12.7109375" style="16" customWidth="1"/>
    <col min="8411" max="8413" width="12.57421875" style="16" customWidth="1"/>
    <col min="8414" max="8414" width="5.421875" style="16" customWidth="1"/>
    <col min="8415" max="8415" width="12.28125" style="16" customWidth="1"/>
    <col min="8416" max="8416" width="4.421875" style="16" customWidth="1"/>
    <col min="8417" max="8417" width="5.28125" style="16" customWidth="1"/>
    <col min="8418" max="8418" width="13.28125" style="16" customWidth="1"/>
    <col min="8419" max="8419" width="2.57421875" style="16" customWidth="1"/>
    <col min="8420" max="8420" width="12.28125" style="16" customWidth="1"/>
    <col min="8421" max="8662" width="8.7109375" style="16" customWidth="1"/>
    <col min="8663" max="8663" width="1.421875" style="16" customWidth="1"/>
    <col min="8664" max="8664" width="10.57421875" style="16" customWidth="1"/>
    <col min="8665" max="8665" width="11.7109375" style="16" customWidth="1"/>
    <col min="8666" max="8666" width="12.7109375" style="16" customWidth="1"/>
    <col min="8667" max="8669" width="12.57421875" style="16" customWidth="1"/>
    <col min="8670" max="8670" width="5.421875" style="16" customWidth="1"/>
    <col min="8671" max="8671" width="12.28125" style="16" customWidth="1"/>
    <col min="8672" max="8672" width="4.421875" style="16" customWidth="1"/>
    <col min="8673" max="8673" width="5.28125" style="16" customWidth="1"/>
    <col min="8674" max="8674" width="13.28125" style="16" customWidth="1"/>
    <col min="8675" max="8675" width="2.57421875" style="16" customWidth="1"/>
    <col min="8676" max="8676" width="12.28125" style="16" customWidth="1"/>
    <col min="8677" max="8918" width="8.7109375" style="16" customWidth="1"/>
    <col min="8919" max="8919" width="1.421875" style="16" customWidth="1"/>
    <col min="8920" max="8920" width="10.57421875" style="16" customWidth="1"/>
    <col min="8921" max="8921" width="11.7109375" style="16" customWidth="1"/>
    <col min="8922" max="8922" width="12.7109375" style="16" customWidth="1"/>
    <col min="8923" max="8925" width="12.57421875" style="16" customWidth="1"/>
    <col min="8926" max="8926" width="5.421875" style="16" customWidth="1"/>
    <col min="8927" max="8927" width="12.28125" style="16" customWidth="1"/>
    <col min="8928" max="8928" width="4.421875" style="16" customWidth="1"/>
    <col min="8929" max="8929" width="5.28125" style="16" customWidth="1"/>
    <col min="8930" max="8930" width="13.28125" style="16" customWidth="1"/>
    <col min="8931" max="8931" width="2.57421875" style="16" customWidth="1"/>
    <col min="8932" max="8932" width="12.28125" style="16" customWidth="1"/>
    <col min="8933" max="9174" width="8.7109375" style="16" customWidth="1"/>
    <col min="9175" max="9175" width="1.421875" style="16" customWidth="1"/>
    <col min="9176" max="9176" width="10.57421875" style="16" customWidth="1"/>
    <col min="9177" max="9177" width="11.7109375" style="16" customWidth="1"/>
    <col min="9178" max="9178" width="12.7109375" style="16" customWidth="1"/>
    <col min="9179" max="9181" width="12.57421875" style="16" customWidth="1"/>
    <col min="9182" max="9182" width="5.421875" style="16" customWidth="1"/>
    <col min="9183" max="9183" width="12.28125" style="16" customWidth="1"/>
    <col min="9184" max="9184" width="4.421875" style="16" customWidth="1"/>
    <col min="9185" max="9185" width="5.28125" style="16" customWidth="1"/>
    <col min="9186" max="9186" width="13.28125" style="16" customWidth="1"/>
    <col min="9187" max="9187" width="2.57421875" style="16" customWidth="1"/>
    <col min="9188" max="9188" width="12.28125" style="16" customWidth="1"/>
    <col min="9189" max="9430" width="8.7109375" style="16" customWidth="1"/>
    <col min="9431" max="9431" width="1.421875" style="16" customWidth="1"/>
    <col min="9432" max="9432" width="10.57421875" style="16" customWidth="1"/>
    <col min="9433" max="9433" width="11.7109375" style="16" customWidth="1"/>
    <col min="9434" max="9434" width="12.7109375" style="16" customWidth="1"/>
    <col min="9435" max="9437" width="12.57421875" style="16" customWidth="1"/>
    <col min="9438" max="9438" width="5.421875" style="16" customWidth="1"/>
    <col min="9439" max="9439" width="12.28125" style="16" customWidth="1"/>
    <col min="9440" max="9440" width="4.421875" style="16" customWidth="1"/>
    <col min="9441" max="9441" width="5.28125" style="16" customWidth="1"/>
    <col min="9442" max="9442" width="13.28125" style="16" customWidth="1"/>
    <col min="9443" max="9443" width="2.57421875" style="16" customWidth="1"/>
    <col min="9444" max="9444" width="12.28125" style="16" customWidth="1"/>
    <col min="9445" max="9686" width="8.7109375" style="16" customWidth="1"/>
    <col min="9687" max="9687" width="1.421875" style="16" customWidth="1"/>
    <col min="9688" max="9688" width="10.57421875" style="16" customWidth="1"/>
    <col min="9689" max="9689" width="11.7109375" style="16" customWidth="1"/>
    <col min="9690" max="9690" width="12.7109375" style="16" customWidth="1"/>
    <col min="9691" max="9693" width="12.57421875" style="16" customWidth="1"/>
    <col min="9694" max="9694" width="5.421875" style="16" customWidth="1"/>
    <col min="9695" max="9695" width="12.28125" style="16" customWidth="1"/>
    <col min="9696" max="9696" width="4.421875" style="16" customWidth="1"/>
    <col min="9697" max="9697" width="5.28125" style="16" customWidth="1"/>
    <col min="9698" max="9698" width="13.28125" style="16" customWidth="1"/>
    <col min="9699" max="9699" width="2.57421875" style="16" customWidth="1"/>
    <col min="9700" max="9700" width="12.28125" style="16" customWidth="1"/>
    <col min="9701" max="9942" width="8.7109375" style="16" customWidth="1"/>
    <col min="9943" max="9943" width="1.421875" style="16" customWidth="1"/>
    <col min="9944" max="9944" width="10.57421875" style="16" customWidth="1"/>
    <col min="9945" max="9945" width="11.7109375" style="16" customWidth="1"/>
    <col min="9946" max="9946" width="12.7109375" style="16" customWidth="1"/>
    <col min="9947" max="9949" width="12.57421875" style="16" customWidth="1"/>
    <col min="9950" max="9950" width="5.421875" style="16" customWidth="1"/>
    <col min="9951" max="9951" width="12.28125" style="16" customWidth="1"/>
    <col min="9952" max="9952" width="4.421875" style="16" customWidth="1"/>
    <col min="9953" max="9953" width="5.28125" style="16" customWidth="1"/>
    <col min="9954" max="9954" width="13.28125" style="16" customWidth="1"/>
    <col min="9955" max="9955" width="2.57421875" style="16" customWidth="1"/>
    <col min="9956" max="9956" width="12.28125" style="16" customWidth="1"/>
    <col min="9957" max="10198" width="8.7109375" style="16" customWidth="1"/>
    <col min="10199" max="10199" width="1.421875" style="16" customWidth="1"/>
    <col min="10200" max="10200" width="10.57421875" style="16" customWidth="1"/>
    <col min="10201" max="10201" width="11.7109375" style="16" customWidth="1"/>
    <col min="10202" max="10202" width="12.7109375" style="16" customWidth="1"/>
    <col min="10203" max="10205" width="12.57421875" style="16" customWidth="1"/>
    <col min="10206" max="10206" width="5.421875" style="16" customWidth="1"/>
    <col min="10207" max="10207" width="12.28125" style="16" customWidth="1"/>
    <col min="10208" max="10208" width="4.421875" style="16" customWidth="1"/>
    <col min="10209" max="10209" width="5.28125" style="16" customWidth="1"/>
    <col min="10210" max="10210" width="13.28125" style="16" customWidth="1"/>
    <col min="10211" max="10211" width="2.57421875" style="16" customWidth="1"/>
    <col min="10212" max="10212" width="12.28125" style="16" customWidth="1"/>
    <col min="10213" max="10454" width="8.7109375" style="16" customWidth="1"/>
    <col min="10455" max="10455" width="1.421875" style="16" customWidth="1"/>
    <col min="10456" max="10456" width="10.57421875" style="16" customWidth="1"/>
    <col min="10457" max="10457" width="11.7109375" style="16" customWidth="1"/>
    <col min="10458" max="10458" width="12.7109375" style="16" customWidth="1"/>
    <col min="10459" max="10461" width="12.57421875" style="16" customWidth="1"/>
    <col min="10462" max="10462" width="5.421875" style="16" customWidth="1"/>
    <col min="10463" max="10463" width="12.28125" style="16" customWidth="1"/>
    <col min="10464" max="10464" width="4.421875" style="16" customWidth="1"/>
    <col min="10465" max="10465" width="5.28125" style="16" customWidth="1"/>
    <col min="10466" max="10466" width="13.28125" style="16" customWidth="1"/>
    <col min="10467" max="10467" width="2.57421875" style="16" customWidth="1"/>
    <col min="10468" max="10468" width="12.28125" style="16" customWidth="1"/>
    <col min="10469" max="10710" width="8.7109375" style="16" customWidth="1"/>
    <col min="10711" max="10711" width="1.421875" style="16" customWidth="1"/>
    <col min="10712" max="10712" width="10.57421875" style="16" customWidth="1"/>
    <col min="10713" max="10713" width="11.7109375" style="16" customWidth="1"/>
    <col min="10714" max="10714" width="12.7109375" style="16" customWidth="1"/>
    <col min="10715" max="10717" width="12.57421875" style="16" customWidth="1"/>
    <col min="10718" max="10718" width="5.421875" style="16" customWidth="1"/>
    <col min="10719" max="10719" width="12.28125" style="16" customWidth="1"/>
    <col min="10720" max="10720" width="4.421875" style="16" customWidth="1"/>
    <col min="10721" max="10721" width="5.28125" style="16" customWidth="1"/>
    <col min="10722" max="10722" width="13.28125" style="16" customWidth="1"/>
    <col min="10723" max="10723" width="2.57421875" style="16" customWidth="1"/>
    <col min="10724" max="10724" width="12.28125" style="16" customWidth="1"/>
    <col min="10725" max="10966" width="8.7109375" style="16" customWidth="1"/>
    <col min="10967" max="10967" width="1.421875" style="16" customWidth="1"/>
    <col min="10968" max="10968" width="10.57421875" style="16" customWidth="1"/>
    <col min="10969" max="10969" width="11.7109375" style="16" customWidth="1"/>
    <col min="10970" max="10970" width="12.7109375" style="16" customWidth="1"/>
    <col min="10971" max="10973" width="12.57421875" style="16" customWidth="1"/>
    <col min="10974" max="10974" width="5.421875" style="16" customWidth="1"/>
    <col min="10975" max="10975" width="12.28125" style="16" customWidth="1"/>
    <col min="10976" max="10976" width="4.421875" style="16" customWidth="1"/>
    <col min="10977" max="10977" width="5.28125" style="16" customWidth="1"/>
    <col min="10978" max="10978" width="13.28125" style="16" customWidth="1"/>
    <col min="10979" max="10979" width="2.57421875" style="16" customWidth="1"/>
    <col min="10980" max="10980" width="12.28125" style="16" customWidth="1"/>
    <col min="10981" max="11222" width="8.7109375" style="16" customWidth="1"/>
    <col min="11223" max="11223" width="1.421875" style="16" customWidth="1"/>
    <col min="11224" max="11224" width="10.57421875" style="16" customWidth="1"/>
    <col min="11225" max="11225" width="11.7109375" style="16" customWidth="1"/>
    <col min="11226" max="11226" width="12.7109375" style="16" customWidth="1"/>
    <col min="11227" max="11229" width="12.57421875" style="16" customWidth="1"/>
    <col min="11230" max="11230" width="5.421875" style="16" customWidth="1"/>
    <col min="11231" max="11231" width="12.28125" style="16" customWidth="1"/>
    <col min="11232" max="11232" width="4.421875" style="16" customWidth="1"/>
    <col min="11233" max="11233" width="5.28125" style="16" customWidth="1"/>
    <col min="11234" max="11234" width="13.28125" style="16" customWidth="1"/>
    <col min="11235" max="11235" width="2.57421875" style="16" customWidth="1"/>
    <col min="11236" max="11236" width="12.28125" style="16" customWidth="1"/>
    <col min="11237" max="11478" width="8.7109375" style="16" customWidth="1"/>
    <col min="11479" max="11479" width="1.421875" style="16" customWidth="1"/>
    <col min="11480" max="11480" width="10.57421875" style="16" customWidth="1"/>
    <col min="11481" max="11481" width="11.7109375" style="16" customWidth="1"/>
    <col min="11482" max="11482" width="12.7109375" style="16" customWidth="1"/>
    <col min="11483" max="11485" width="12.57421875" style="16" customWidth="1"/>
    <col min="11486" max="11486" width="5.421875" style="16" customWidth="1"/>
    <col min="11487" max="11487" width="12.28125" style="16" customWidth="1"/>
    <col min="11488" max="11488" width="4.421875" style="16" customWidth="1"/>
    <col min="11489" max="11489" width="5.28125" style="16" customWidth="1"/>
    <col min="11490" max="11490" width="13.28125" style="16" customWidth="1"/>
    <col min="11491" max="11491" width="2.57421875" style="16" customWidth="1"/>
    <col min="11492" max="11492" width="12.28125" style="16" customWidth="1"/>
    <col min="11493" max="11734" width="8.7109375" style="16" customWidth="1"/>
    <col min="11735" max="11735" width="1.421875" style="16" customWidth="1"/>
    <col min="11736" max="11736" width="10.57421875" style="16" customWidth="1"/>
    <col min="11737" max="11737" width="11.7109375" style="16" customWidth="1"/>
    <col min="11738" max="11738" width="12.7109375" style="16" customWidth="1"/>
    <col min="11739" max="11741" width="12.57421875" style="16" customWidth="1"/>
    <col min="11742" max="11742" width="5.421875" style="16" customWidth="1"/>
    <col min="11743" max="11743" width="12.28125" style="16" customWidth="1"/>
    <col min="11744" max="11744" width="4.421875" style="16" customWidth="1"/>
    <col min="11745" max="11745" width="5.28125" style="16" customWidth="1"/>
    <col min="11746" max="11746" width="13.28125" style="16" customWidth="1"/>
    <col min="11747" max="11747" width="2.57421875" style="16" customWidth="1"/>
    <col min="11748" max="11748" width="12.28125" style="16" customWidth="1"/>
    <col min="11749" max="11990" width="8.7109375" style="16" customWidth="1"/>
    <col min="11991" max="11991" width="1.421875" style="16" customWidth="1"/>
    <col min="11992" max="11992" width="10.57421875" style="16" customWidth="1"/>
    <col min="11993" max="11993" width="11.7109375" style="16" customWidth="1"/>
    <col min="11994" max="11994" width="12.7109375" style="16" customWidth="1"/>
    <col min="11995" max="11997" width="12.57421875" style="16" customWidth="1"/>
    <col min="11998" max="11998" width="5.421875" style="16" customWidth="1"/>
    <col min="11999" max="11999" width="12.28125" style="16" customWidth="1"/>
    <col min="12000" max="12000" width="4.421875" style="16" customWidth="1"/>
    <col min="12001" max="12001" width="5.28125" style="16" customWidth="1"/>
    <col min="12002" max="12002" width="13.28125" style="16" customWidth="1"/>
    <col min="12003" max="12003" width="2.57421875" style="16" customWidth="1"/>
    <col min="12004" max="12004" width="12.28125" style="16" customWidth="1"/>
    <col min="12005" max="12246" width="8.7109375" style="16" customWidth="1"/>
    <col min="12247" max="12247" width="1.421875" style="16" customWidth="1"/>
    <col min="12248" max="12248" width="10.57421875" style="16" customWidth="1"/>
    <col min="12249" max="12249" width="11.7109375" style="16" customWidth="1"/>
    <col min="12250" max="12250" width="12.7109375" style="16" customWidth="1"/>
    <col min="12251" max="12253" width="12.57421875" style="16" customWidth="1"/>
    <col min="12254" max="12254" width="5.421875" style="16" customWidth="1"/>
    <col min="12255" max="12255" width="12.28125" style="16" customWidth="1"/>
    <col min="12256" max="12256" width="4.421875" style="16" customWidth="1"/>
    <col min="12257" max="12257" width="5.28125" style="16" customWidth="1"/>
    <col min="12258" max="12258" width="13.28125" style="16" customWidth="1"/>
    <col min="12259" max="12259" width="2.57421875" style="16" customWidth="1"/>
    <col min="12260" max="12260" width="12.28125" style="16" customWidth="1"/>
    <col min="12261" max="12502" width="8.7109375" style="16" customWidth="1"/>
    <col min="12503" max="12503" width="1.421875" style="16" customWidth="1"/>
    <col min="12504" max="12504" width="10.57421875" style="16" customWidth="1"/>
    <col min="12505" max="12505" width="11.7109375" style="16" customWidth="1"/>
    <col min="12506" max="12506" width="12.7109375" style="16" customWidth="1"/>
    <col min="12507" max="12509" width="12.57421875" style="16" customWidth="1"/>
    <col min="12510" max="12510" width="5.421875" style="16" customWidth="1"/>
    <col min="12511" max="12511" width="12.28125" style="16" customWidth="1"/>
    <col min="12512" max="12512" width="4.421875" style="16" customWidth="1"/>
    <col min="12513" max="12513" width="5.28125" style="16" customWidth="1"/>
    <col min="12514" max="12514" width="13.28125" style="16" customWidth="1"/>
    <col min="12515" max="12515" width="2.57421875" style="16" customWidth="1"/>
    <col min="12516" max="12516" width="12.28125" style="16" customWidth="1"/>
    <col min="12517" max="12758" width="8.7109375" style="16" customWidth="1"/>
    <col min="12759" max="12759" width="1.421875" style="16" customWidth="1"/>
    <col min="12760" max="12760" width="10.57421875" style="16" customWidth="1"/>
    <col min="12761" max="12761" width="11.7109375" style="16" customWidth="1"/>
    <col min="12762" max="12762" width="12.7109375" style="16" customWidth="1"/>
    <col min="12763" max="12765" width="12.57421875" style="16" customWidth="1"/>
    <col min="12766" max="12766" width="5.421875" style="16" customWidth="1"/>
    <col min="12767" max="12767" width="12.28125" style="16" customWidth="1"/>
    <col min="12768" max="12768" width="4.421875" style="16" customWidth="1"/>
    <col min="12769" max="12769" width="5.28125" style="16" customWidth="1"/>
    <col min="12770" max="12770" width="13.28125" style="16" customWidth="1"/>
    <col min="12771" max="12771" width="2.57421875" style="16" customWidth="1"/>
    <col min="12772" max="12772" width="12.28125" style="16" customWidth="1"/>
    <col min="12773" max="13014" width="8.7109375" style="16" customWidth="1"/>
    <col min="13015" max="13015" width="1.421875" style="16" customWidth="1"/>
    <col min="13016" max="13016" width="10.57421875" style="16" customWidth="1"/>
    <col min="13017" max="13017" width="11.7109375" style="16" customWidth="1"/>
    <col min="13018" max="13018" width="12.7109375" style="16" customWidth="1"/>
    <col min="13019" max="13021" width="12.57421875" style="16" customWidth="1"/>
    <col min="13022" max="13022" width="5.421875" style="16" customWidth="1"/>
    <col min="13023" max="13023" width="12.28125" style="16" customWidth="1"/>
    <col min="13024" max="13024" width="4.421875" style="16" customWidth="1"/>
    <col min="13025" max="13025" width="5.28125" style="16" customWidth="1"/>
    <col min="13026" max="13026" width="13.28125" style="16" customWidth="1"/>
    <col min="13027" max="13027" width="2.57421875" style="16" customWidth="1"/>
    <col min="13028" max="13028" width="12.28125" style="16" customWidth="1"/>
    <col min="13029" max="13270" width="8.7109375" style="16" customWidth="1"/>
    <col min="13271" max="13271" width="1.421875" style="16" customWidth="1"/>
    <col min="13272" max="13272" width="10.57421875" style="16" customWidth="1"/>
    <col min="13273" max="13273" width="11.7109375" style="16" customWidth="1"/>
    <col min="13274" max="13274" width="12.7109375" style="16" customWidth="1"/>
    <col min="13275" max="13277" width="12.57421875" style="16" customWidth="1"/>
    <col min="13278" max="13278" width="5.421875" style="16" customWidth="1"/>
    <col min="13279" max="13279" width="12.28125" style="16" customWidth="1"/>
    <col min="13280" max="13280" width="4.421875" style="16" customWidth="1"/>
    <col min="13281" max="13281" width="5.28125" style="16" customWidth="1"/>
    <col min="13282" max="13282" width="13.28125" style="16" customWidth="1"/>
    <col min="13283" max="13283" width="2.57421875" style="16" customWidth="1"/>
    <col min="13284" max="13284" width="12.28125" style="16" customWidth="1"/>
    <col min="13285" max="13526" width="8.7109375" style="16" customWidth="1"/>
    <col min="13527" max="13527" width="1.421875" style="16" customWidth="1"/>
    <col min="13528" max="13528" width="10.57421875" style="16" customWidth="1"/>
    <col min="13529" max="13529" width="11.7109375" style="16" customWidth="1"/>
    <col min="13530" max="13530" width="12.7109375" style="16" customWidth="1"/>
    <col min="13531" max="13533" width="12.57421875" style="16" customWidth="1"/>
    <col min="13534" max="13534" width="5.421875" style="16" customWidth="1"/>
    <col min="13535" max="13535" width="12.28125" style="16" customWidth="1"/>
    <col min="13536" max="13536" width="4.421875" style="16" customWidth="1"/>
    <col min="13537" max="13537" width="5.28125" style="16" customWidth="1"/>
    <col min="13538" max="13538" width="13.28125" style="16" customWidth="1"/>
    <col min="13539" max="13539" width="2.57421875" style="16" customWidth="1"/>
    <col min="13540" max="13540" width="12.28125" style="16" customWidth="1"/>
    <col min="13541" max="13782" width="8.7109375" style="16" customWidth="1"/>
    <col min="13783" max="13783" width="1.421875" style="16" customWidth="1"/>
    <col min="13784" max="13784" width="10.57421875" style="16" customWidth="1"/>
    <col min="13785" max="13785" width="11.7109375" style="16" customWidth="1"/>
    <col min="13786" max="13786" width="12.7109375" style="16" customWidth="1"/>
    <col min="13787" max="13789" width="12.57421875" style="16" customWidth="1"/>
    <col min="13790" max="13790" width="5.421875" style="16" customWidth="1"/>
    <col min="13791" max="13791" width="12.28125" style="16" customWidth="1"/>
    <col min="13792" max="13792" width="4.421875" style="16" customWidth="1"/>
    <col min="13793" max="13793" width="5.28125" style="16" customWidth="1"/>
    <col min="13794" max="13794" width="13.28125" style="16" customWidth="1"/>
    <col min="13795" max="13795" width="2.57421875" style="16" customWidth="1"/>
    <col min="13796" max="13796" width="12.28125" style="16" customWidth="1"/>
    <col min="13797" max="14038" width="8.7109375" style="16" customWidth="1"/>
    <col min="14039" max="14039" width="1.421875" style="16" customWidth="1"/>
    <col min="14040" max="14040" width="10.57421875" style="16" customWidth="1"/>
    <col min="14041" max="14041" width="11.7109375" style="16" customWidth="1"/>
    <col min="14042" max="14042" width="12.7109375" style="16" customWidth="1"/>
    <col min="14043" max="14045" width="12.57421875" style="16" customWidth="1"/>
    <col min="14046" max="14046" width="5.421875" style="16" customWidth="1"/>
    <col min="14047" max="14047" width="12.28125" style="16" customWidth="1"/>
    <col min="14048" max="14048" width="4.421875" style="16" customWidth="1"/>
    <col min="14049" max="14049" width="5.28125" style="16" customWidth="1"/>
    <col min="14050" max="14050" width="13.28125" style="16" customWidth="1"/>
    <col min="14051" max="14051" width="2.57421875" style="16" customWidth="1"/>
    <col min="14052" max="14052" width="12.28125" style="16" customWidth="1"/>
    <col min="14053" max="14294" width="8.7109375" style="16" customWidth="1"/>
    <col min="14295" max="14295" width="1.421875" style="16" customWidth="1"/>
    <col min="14296" max="14296" width="10.57421875" style="16" customWidth="1"/>
    <col min="14297" max="14297" width="11.7109375" style="16" customWidth="1"/>
    <col min="14298" max="14298" width="12.7109375" style="16" customWidth="1"/>
    <col min="14299" max="14301" width="12.57421875" style="16" customWidth="1"/>
    <col min="14302" max="14302" width="5.421875" style="16" customWidth="1"/>
    <col min="14303" max="14303" width="12.28125" style="16" customWidth="1"/>
    <col min="14304" max="14304" width="4.421875" style="16" customWidth="1"/>
    <col min="14305" max="14305" width="5.28125" style="16" customWidth="1"/>
    <col min="14306" max="14306" width="13.28125" style="16" customWidth="1"/>
    <col min="14307" max="14307" width="2.57421875" style="16" customWidth="1"/>
    <col min="14308" max="14308" width="12.28125" style="16" customWidth="1"/>
    <col min="14309" max="14550" width="8.7109375" style="16" customWidth="1"/>
    <col min="14551" max="14551" width="1.421875" style="16" customWidth="1"/>
    <col min="14552" max="14552" width="10.57421875" style="16" customWidth="1"/>
    <col min="14553" max="14553" width="11.7109375" style="16" customWidth="1"/>
    <col min="14554" max="14554" width="12.7109375" style="16" customWidth="1"/>
    <col min="14555" max="14557" width="12.57421875" style="16" customWidth="1"/>
    <col min="14558" max="14558" width="5.421875" style="16" customWidth="1"/>
    <col min="14559" max="14559" width="12.28125" style="16" customWidth="1"/>
    <col min="14560" max="14560" width="4.421875" style="16" customWidth="1"/>
    <col min="14561" max="14561" width="5.28125" style="16" customWidth="1"/>
    <col min="14562" max="14562" width="13.28125" style="16" customWidth="1"/>
    <col min="14563" max="14563" width="2.57421875" style="16" customWidth="1"/>
    <col min="14564" max="14564" width="12.28125" style="16" customWidth="1"/>
    <col min="14565" max="14806" width="8.7109375" style="16" customWidth="1"/>
    <col min="14807" max="14807" width="1.421875" style="16" customWidth="1"/>
    <col min="14808" max="14808" width="10.57421875" style="16" customWidth="1"/>
    <col min="14809" max="14809" width="11.7109375" style="16" customWidth="1"/>
    <col min="14810" max="14810" width="12.7109375" style="16" customWidth="1"/>
    <col min="14811" max="14813" width="12.57421875" style="16" customWidth="1"/>
    <col min="14814" max="14814" width="5.421875" style="16" customWidth="1"/>
    <col min="14815" max="14815" width="12.28125" style="16" customWidth="1"/>
    <col min="14816" max="14816" width="4.421875" style="16" customWidth="1"/>
    <col min="14817" max="14817" width="5.28125" style="16" customWidth="1"/>
    <col min="14818" max="14818" width="13.28125" style="16" customWidth="1"/>
    <col min="14819" max="14819" width="2.57421875" style="16" customWidth="1"/>
    <col min="14820" max="14820" width="12.28125" style="16" customWidth="1"/>
    <col min="14821" max="15062" width="8.7109375" style="16" customWidth="1"/>
    <col min="15063" max="15063" width="1.421875" style="16" customWidth="1"/>
    <col min="15064" max="15064" width="10.57421875" style="16" customWidth="1"/>
    <col min="15065" max="15065" width="11.7109375" style="16" customWidth="1"/>
    <col min="15066" max="15066" width="12.7109375" style="16" customWidth="1"/>
    <col min="15067" max="15069" width="12.57421875" style="16" customWidth="1"/>
    <col min="15070" max="15070" width="5.421875" style="16" customWidth="1"/>
    <col min="15071" max="15071" width="12.28125" style="16" customWidth="1"/>
    <col min="15072" max="15072" width="4.421875" style="16" customWidth="1"/>
    <col min="15073" max="15073" width="5.28125" style="16" customWidth="1"/>
    <col min="15074" max="15074" width="13.28125" style="16" customWidth="1"/>
    <col min="15075" max="15075" width="2.57421875" style="16" customWidth="1"/>
    <col min="15076" max="15076" width="12.28125" style="16" customWidth="1"/>
    <col min="15077" max="15318" width="8.7109375" style="16" customWidth="1"/>
    <col min="15319" max="15319" width="1.421875" style="16" customWidth="1"/>
    <col min="15320" max="15320" width="10.57421875" style="16" customWidth="1"/>
    <col min="15321" max="15321" width="11.7109375" style="16" customWidth="1"/>
    <col min="15322" max="15322" width="12.7109375" style="16" customWidth="1"/>
    <col min="15323" max="15325" width="12.57421875" style="16" customWidth="1"/>
    <col min="15326" max="15326" width="5.421875" style="16" customWidth="1"/>
    <col min="15327" max="15327" width="12.28125" style="16" customWidth="1"/>
    <col min="15328" max="15328" width="4.421875" style="16" customWidth="1"/>
    <col min="15329" max="15329" width="5.28125" style="16" customWidth="1"/>
    <col min="15330" max="15330" width="13.28125" style="16" customWidth="1"/>
    <col min="15331" max="15331" width="2.57421875" style="16" customWidth="1"/>
    <col min="15332" max="15332" width="12.28125" style="16" customWidth="1"/>
    <col min="15333" max="15574" width="8.7109375" style="16" customWidth="1"/>
    <col min="15575" max="15575" width="1.421875" style="16" customWidth="1"/>
    <col min="15576" max="15576" width="10.57421875" style="16" customWidth="1"/>
    <col min="15577" max="15577" width="11.7109375" style="16" customWidth="1"/>
    <col min="15578" max="15578" width="12.7109375" style="16" customWidth="1"/>
    <col min="15579" max="15581" width="12.57421875" style="16" customWidth="1"/>
    <col min="15582" max="15582" width="5.421875" style="16" customWidth="1"/>
    <col min="15583" max="15583" width="12.28125" style="16" customWidth="1"/>
    <col min="15584" max="15584" width="4.421875" style="16" customWidth="1"/>
    <col min="15585" max="15585" width="5.28125" style="16" customWidth="1"/>
    <col min="15586" max="15586" width="13.28125" style="16" customWidth="1"/>
    <col min="15587" max="15587" width="2.57421875" style="16" customWidth="1"/>
    <col min="15588" max="15588" width="12.28125" style="16" customWidth="1"/>
    <col min="15589" max="15830" width="8.7109375" style="16" customWidth="1"/>
    <col min="15831" max="15831" width="1.421875" style="16" customWidth="1"/>
    <col min="15832" max="15832" width="10.57421875" style="16" customWidth="1"/>
    <col min="15833" max="15833" width="11.7109375" style="16" customWidth="1"/>
    <col min="15834" max="15834" width="12.7109375" style="16" customWidth="1"/>
    <col min="15835" max="15837" width="12.57421875" style="16" customWidth="1"/>
    <col min="15838" max="15838" width="5.421875" style="16" customWidth="1"/>
    <col min="15839" max="15839" width="12.28125" style="16" customWidth="1"/>
    <col min="15840" max="15840" width="4.421875" style="16" customWidth="1"/>
    <col min="15841" max="15841" width="5.28125" style="16" customWidth="1"/>
    <col min="15842" max="15842" width="13.28125" style="16" customWidth="1"/>
    <col min="15843" max="15843" width="2.57421875" style="16" customWidth="1"/>
    <col min="15844" max="15844" width="12.28125" style="16" customWidth="1"/>
    <col min="15845" max="16086" width="8.7109375" style="16" customWidth="1"/>
    <col min="16087" max="16087" width="1.421875" style="16" customWidth="1"/>
    <col min="16088" max="16088" width="10.57421875" style="16" customWidth="1"/>
    <col min="16089" max="16089" width="11.7109375" style="16" customWidth="1"/>
    <col min="16090" max="16090" width="12.7109375" style="16" customWidth="1"/>
    <col min="16091" max="16093" width="12.57421875" style="16" customWidth="1"/>
    <col min="16094" max="16094" width="5.421875" style="16" customWidth="1"/>
    <col min="16095" max="16095" width="12.28125" style="16" customWidth="1"/>
    <col min="16096" max="16096" width="4.421875" style="16" customWidth="1"/>
    <col min="16097" max="16097" width="5.28125" style="16" customWidth="1"/>
    <col min="16098" max="16098" width="13.28125" style="16" customWidth="1"/>
    <col min="16099" max="16099" width="2.57421875" style="16" customWidth="1"/>
    <col min="16100" max="16100" width="12.28125" style="16" customWidth="1"/>
    <col min="16101" max="16376" width="8.7109375" style="16" customWidth="1"/>
    <col min="16377" max="16384" width="9.00390625" style="16" customWidth="1"/>
  </cols>
  <sheetData>
    <row r="1" spans="2:12" ht="30.75" customHeight="1">
      <c r="B1" s="290" t="s">
        <v>250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2:12" s="22" customFormat="1" ht="15" customHeight="1" thickBot="1">
      <c r="B2" s="17" t="s">
        <v>26</v>
      </c>
      <c r="C2" s="18"/>
      <c r="D2" s="18"/>
      <c r="E2" s="19"/>
      <c r="F2" s="19"/>
      <c r="G2" s="20"/>
      <c r="H2" s="19"/>
      <c r="I2" s="19"/>
      <c r="J2" s="19"/>
      <c r="K2" s="19"/>
      <c r="L2" s="182" t="s">
        <v>27</v>
      </c>
    </row>
    <row r="3" spans="2:12" s="22" customFormat="1" ht="18" customHeight="1">
      <c r="B3" s="291" t="s">
        <v>28</v>
      </c>
      <c r="C3" s="292"/>
      <c r="D3" s="292"/>
      <c r="E3" s="293" t="s">
        <v>29</v>
      </c>
      <c r="F3" s="295" t="s">
        <v>30</v>
      </c>
      <c r="G3" s="296"/>
      <c r="H3" s="296"/>
      <c r="I3" s="296"/>
      <c r="J3" s="296"/>
      <c r="K3" s="296"/>
      <c r="L3" s="297"/>
    </row>
    <row r="4" spans="2:12" s="22" customFormat="1" ht="14.25" customHeight="1">
      <c r="B4" s="23" t="s">
        <v>31</v>
      </c>
      <c r="C4" s="24" t="s">
        <v>32</v>
      </c>
      <c r="D4" s="24" t="s">
        <v>33</v>
      </c>
      <c r="E4" s="294"/>
      <c r="F4" s="298"/>
      <c r="G4" s="299"/>
      <c r="H4" s="299"/>
      <c r="I4" s="299"/>
      <c r="J4" s="299"/>
      <c r="K4" s="299"/>
      <c r="L4" s="300"/>
    </row>
    <row r="5" spans="2:12" s="22" customFormat="1" ht="13.5" customHeight="1">
      <c r="B5" s="23" t="s">
        <v>8</v>
      </c>
      <c r="C5" s="24"/>
      <c r="D5" s="24"/>
      <c r="E5" s="25">
        <f aca="true" t="shared" si="0" ref="E5:E6">E6</f>
        <v>2400000000</v>
      </c>
      <c r="F5" s="26"/>
      <c r="G5" s="27"/>
      <c r="H5" s="28"/>
      <c r="I5" s="28"/>
      <c r="J5" s="28"/>
      <c r="K5" s="28"/>
      <c r="L5" s="183"/>
    </row>
    <row r="6" spans="2:12" s="22" customFormat="1" ht="13.5" customHeight="1">
      <c r="B6" s="29"/>
      <c r="C6" s="301" t="s">
        <v>34</v>
      </c>
      <c r="D6" s="24"/>
      <c r="E6" s="30">
        <f t="shared" si="0"/>
        <v>2400000000</v>
      </c>
      <c r="F6" s="26"/>
      <c r="G6" s="27"/>
      <c r="H6" s="28"/>
      <c r="I6" s="28"/>
      <c r="J6" s="28"/>
      <c r="K6" s="28"/>
      <c r="L6" s="183"/>
    </row>
    <row r="7" spans="2:12" s="22" customFormat="1" ht="13.5" customHeight="1">
      <c r="B7" s="31"/>
      <c r="C7" s="302"/>
      <c r="D7" s="303" t="str">
        <f>C6</f>
        <v>인쇄
사업수입</v>
      </c>
      <c r="E7" s="32">
        <f>SUM(L9)</f>
        <v>2400000000</v>
      </c>
      <c r="F7" s="305" t="s">
        <v>35</v>
      </c>
      <c r="G7" s="306"/>
      <c r="H7" s="306"/>
      <c r="I7" s="306"/>
      <c r="J7" s="306"/>
      <c r="K7" s="306"/>
      <c r="L7" s="307"/>
    </row>
    <row r="8" spans="2:12" s="22" customFormat="1" ht="13.5" customHeight="1">
      <c r="B8" s="31"/>
      <c r="C8" s="33"/>
      <c r="D8" s="304"/>
      <c r="E8" s="34"/>
      <c r="F8" s="35" t="s">
        <v>36</v>
      </c>
      <c r="G8" s="35">
        <v>200000000</v>
      </c>
      <c r="H8" s="35" t="s">
        <v>37</v>
      </c>
      <c r="I8" s="35">
        <v>12</v>
      </c>
      <c r="J8" s="35" t="s">
        <v>38</v>
      </c>
      <c r="K8" s="36" t="s">
        <v>40</v>
      </c>
      <c r="L8" s="184">
        <f>G8*I8</f>
        <v>2400000000</v>
      </c>
    </row>
    <row r="9" spans="2:12" s="22" customFormat="1" ht="13.5" customHeight="1">
      <c r="B9" s="37"/>
      <c r="C9" s="38"/>
      <c r="D9" s="38"/>
      <c r="E9" s="39"/>
      <c r="F9" s="28" t="s">
        <v>41</v>
      </c>
      <c r="G9" s="28"/>
      <c r="H9" s="28"/>
      <c r="I9" s="28"/>
      <c r="J9" s="28"/>
      <c r="K9" s="28"/>
      <c r="L9" s="185">
        <f>SUM(L8)</f>
        <v>2400000000</v>
      </c>
    </row>
    <row r="10" spans="2:12" s="22" customFormat="1" ht="13.5" customHeight="1">
      <c r="B10" s="23" t="s">
        <v>8</v>
      </c>
      <c r="C10" s="24"/>
      <c r="D10" s="24"/>
      <c r="E10" s="25">
        <f aca="true" t="shared" si="1" ref="E10:E11">E11</f>
        <v>2300000000</v>
      </c>
      <c r="F10" s="26"/>
      <c r="G10" s="27"/>
      <c r="H10" s="28"/>
      <c r="I10" s="28"/>
      <c r="J10" s="28"/>
      <c r="K10" s="28"/>
      <c r="L10" s="183"/>
    </row>
    <row r="11" spans="2:12" s="22" customFormat="1" ht="13.5" customHeight="1">
      <c r="B11" s="29"/>
      <c r="C11" s="301" t="s">
        <v>42</v>
      </c>
      <c r="D11" s="24"/>
      <c r="E11" s="30">
        <f t="shared" si="1"/>
        <v>2300000000</v>
      </c>
      <c r="F11" s="26"/>
      <c r="G11" s="27"/>
      <c r="H11" s="28"/>
      <c r="I11" s="28"/>
      <c r="J11" s="28"/>
      <c r="K11" s="28"/>
      <c r="L11" s="183"/>
    </row>
    <row r="12" spans="2:12" s="22" customFormat="1" ht="13.5" customHeight="1">
      <c r="B12" s="31"/>
      <c r="C12" s="302"/>
      <c r="D12" s="303" t="str">
        <f>C11</f>
        <v>복사지 
사업수입</v>
      </c>
      <c r="E12" s="32">
        <f>SUM(L14)</f>
        <v>2300000000</v>
      </c>
      <c r="F12" s="305" t="s">
        <v>43</v>
      </c>
      <c r="G12" s="306"/>
      <c r="H12" s="306"/>
      <c r="I12" s="306"/>
      <c r="J12" s="306"/>
      <c r="K12" s="306"/>
      <c r="L12" s="307"/>
    </row>
    <row r="13" spans="2:12" s="22" customFormat="1" ht="13.5" customHeight="1">
      <c r="B13" s="31"/>
      <c r="C13" s="33"/>
      <c r="D13" s="304"/>
      <c r="E13" s="34"/>
      <c r="F13" s="35" t="s">
        <v>36</v>
      </c>
      <c r="G13" s="35">
        <v>191666666</v>
      </c>
      <c r="H13" s="35" t="s">
        <v>37</v>
      </c>
      <c r="I13" s="35">
        <v>12</v>
      </c>
      <c r="J13" s="35" t="s">
        <v>38</v>
      </c>
      <c r="K13" s="36" t="s">
        <v>40</v>
      </c>
      <c r="L13" s="184">
        <f>G13*I13+8</f>
        <v>2300000000</v>
      </c>
    </row>
    <row r="14" spans="2:12" s="22" customFormat="1" ht="13.5" customHeight="1">
      <c r="B14" s="37"/>
      <c r="C14" s="38"/>
      <c r="D14" s="38"/>
      <c r="E14" s="39"/>
      <c r="F14" s="28" t="s">
        <v>41</v>
      </c>
      <c r="G14" s="28"/>
      <c r="H14" s="28"/>
      <c r="I14" s="28"/>
      <c r="J14" s="28"/>
      <c r="K14" s="28"/>
      <c r="L14" s="185">
        <f>SUM(L13)</f>
        <v>2300000000</v>
      </c>
    </row>
    <row r="15" spans="2:12" s="22" customFormat="1" ht="13.5" customHeight="1">
      <c r="B15" s="23" t="s">
        <v>255</v>
      </c>
      <c r="C15" s="24"/>
      <c r="D15" s="24"/>
      <c r="E15" s="25">
        <f aca="true" t="shared" si="2" ref="E15:E16">E16</f>
        <v>690000000</v>
      </c>
      <c r="F15" s="26"/>
      <c r="G15" s="27"/>
      <c r="H15" s="28"/>
      <c r="I15" s="28"/>
      <c r="J15" s="28"/>
      <c r="K15" s="28"/>
      <c r="L15" s="183"/>
    </row>
    <row r="16" spans="2:12" s="22" customFormat="1" ht="13.5" customHeight="1">
      <c r="B16" s="235"/>
      <c r="C16" s="301" t="s">
        <v>256</v>
      </c>
      <c r="D16" s="24"/>
      <c r="E16" s="30">
        <f t="shared" si="2"/>
        <v>690000000</v>
      </c>
      <c r="F16" s="26"/>
      <c r="G16" s="27"/>
      <c r="H16" s="28"/>
      <c r="I16" s="28"/>
      <c r="J16" s="28"/>
      <c r="K16" s="28"/>
      <c r="L16" s="183"/>
    </row>
    <row r="17" spans="2:12" s="22" customFormat="1" ht="13.5" customHeight="1">
      <c r="B17" s="236"/>
      <c r="C17" s="302"/>
      <c r="D17" s="303" t="str">
        <f>C16</f>
        <v>마스크
사업수입</v>
      </c>
      <c r="E17" s="32">
        <f>SUM(L19)</f>
        <v>690000000</v>
      </c>
      <c r="F17" s="305" t="s">
        <v>45</v>
      </c>
      <c r="G17" s="306"/>
      <c r="H17" s="306"/>
      <c r="I17" s="306"/>
      <c r="J17" s="306"/>
      <c r="K17" s="306"/>
      <c r="L17" s="307"/>
    </row>
    <row r="18" spans="2:12" s="22" customFormat="1" ht="13.5" customHeight="1">
      <c r="B18" s="236"/>
      <c r="C18" s="233"/>
      <c r="D18" s="304"/>
      <c r="E18" s="34"/>
      <c r="F18" s="232" t="s">
        <v>36</v>
      </c>
      <c r="G18" s="232">
        <v>57500000</v>
      </c>
      <c r="H18" s="232" t="s">
        <v>37</v>
      </c>
      <c r="I18" s="232">
        <v>12</v>
      </c>
      <c r="J18" s="232" t="s">
        <v>38</v>
      </c>
      <c r="K18" s="36" t="s">
        <v>40</v>
      </c>
      <c r="L18" s="184">
        <f>G18*I18</f>
        <v>690000000</v>
      </c>
    </row>
    <row r="19" spans="2:12" s="22" customFormat="1" ht="13.5" customHeight="1">
      <c r="B19" s="37"/>
      <c r="C19" s="38"/>
      <c r="D19" s="38"/>
      <c r="E19" s="39"/>
      <c r="F19" s="28" t="s">
        <v>41</v>
      </c>
      <c r="G19" s="28"/>
      <c r="H19" s="28"/>
      <c r="I19" s="28"/>
      <c r="J19" s="28"/>
      <c r="K19" s="28"/>
      <c r="L19" s="185">
        <f>SUM(L18)</f>
        <v>690000000</v>
      </c>
    </row>
    <row r="20" spans="2:12" s="22" customFormat="1" ht="13.5" customHeight="1">
      <c r="B20" s="23" t="s">
        <v>8</v>
      </c>
      <c r="C20" s="24"/>
      <c r="D20" s="24"/>
      <c r="E20" s="25">
        <f aca="true" t="shared" si="3" ref="E20:E21">E21</f>
        <v>20000000</v>
      </c>
      <c r="F20" s="26"/>
      <c r="G20" s="27"/>
      <c r="H20" s="28"/>
      <c r="I20" s="28"/>
      <c r="J20" s="28"/>
      <c r="K20" s="28"/>
      <c r="L20" s="183"/>
    </row>
    <row r="21" spans="2:12" s="22" customFormat="1" ht="13.5" customHeight="1">
      <c r="B21" s="29"/>
      <c r="C21" s="301" t="s">
        <v>44</v>
      </c>
      <c r="D21" s="24"/>
      <c r="E21" s="30">
        <f t="shared" si="3"/>
        <v>20000000</v>
      </c>
      <c r="F21" s="26"/>
      <c r="G21" s="27"/>
      <c r="H21" s="28"/>
      <c r="I21" s="28"/>
      <c r="J21" s="28"/>
      <c r="K21" s="28"/>
      <c r="L21" s="183"/>
    </row>
    <row r="22" spans="2:12" s="22" customFormat="1" ht="13.5" customHeight="1">
      <c r="B22" s="31"/>
      <c r="C22" s="302"/>
      <c r="D22" s="303" t="str">
        <f>C21</f>
        <v>직업재활
사업수입</v>
      </c>
      <c r="E22" s="32">
        <f>SUM(L24)</f>
        <v>20000000</v>
      </c>
      <c r="F22" s="305" t="s">
        <v>45</v>
      </c>
      <c r="G22" s="306"/>
      <c r="H22" s="306"/>
      <c r="I22" s="306"/>
      <c r="J22" s="306"/>
      <c r="K22" s="306"/>
      <c r="L22" s="307"/>
    </row>
    <row r="23" spans="2:12" s="22" customFormat="1" ht="13.5" customHeight="1">
      <c r="B23" s="31"/>
      <c r="C23" s="33"/>
      <c r="D23" s="304"/>
      <c r="E23" s="34"/>
      <c r="F23" s="35" t="s">
        <v>36</v>
      </c>
      <c r="G23" s="35">
        <v>1666666</v>
      </c>
      <c r="H23" s="35" t="s">
        <v>37</v>
      </c>
      <c r="I23" s="35">
        <v>12</v>
      </c>
      <c r="J23" s="35" t="s">
        <v>38</v>
      </c>
      <c r="K23" s="36" t="s">
        <v>40</v>
      </c>
      <c r="L23" s="184">
        <f>ROUND(G23*I23+4,-1)</f>
        <v>20000000</v>
      </c>
    </row>
    <row r="24" spans="2:12" s="22" customFormat="1" ht="13.5" customHeight="1">
      <c r="B24" s="37"/>
      <c r="C24" s="38"/>
      <c r="D24" s="38"/>
      <c r="E24" s="39"/>
      <c r="F24" s="28" t="s">
        <v>41</v>
      </c>
      <c r="G24" s="28"/>
      <c r="H24" s="28"/>
      <c r="I24" s="28"/>
      <c r="J24" s="28"/>
      <c r="K24" s="28"/>
      <c r="L24" s="185">
        <f>SUM(L23)</f>
        <v>20000000</v>
      </c>
    </row>
    <row r="25" spans="2:12" s="22" customFormat="1" ht="13.5" customHeight="1">
      <c r="B25" s="23" t="s">
        <v>8</v>
      </c>
      <c r="C25" s="24"/>
      <c r="D25" s="24"/>
      <c r="E25" s="25">
        <f aca="true" t="shared" si="4" ref="E25:E26">E26</f>
        <v>0</v>
      </c>
      <c r="F25" s="26"/>
      <c r="G25" s="27"/>
      <c r="H25" s="28"/>
      <c r="I25" s="28"/>
      <c r="J25" s="28"/>
      <c r="K25" s="28"/>
      <c r="L25" s="183"/>
    </row>
    <row r="26" spans="2:12" s="22" customFormat="1" ht="13.5" customHeight="1">
      <c r="B26" s="29"/>
      <c r="C26" s="301" t="s">
        <v>46</v>
      </c>
      <c r="D26" s="24"/>
      <c r="E26" s="30">
        <f t="shared" si="4"/>
        <v>0</v>
      </c>
      <c r="F26" s="26"/>
      <c r="G26" s="27"/>
      <c r="H26" s="28"/>
      <c r="I26" s="28"/>
      <c r="J26" s="28"/>
      <c r="K26" s="28"/>
      <c r="L26" s="183"/>
    </row>
    <row r="27" spans="2:12" s="22" customFormat="1" ht="13.5" customHeight="1">
      <c r="B27" s="31"/>
      <c r="C27" s="302"/>
      <c r="D27" s="303" t="str">
        <f>C26</f>
        <v>스캔
사업수입</v>
      </c>
      <c r="E27" s="32">
        <f>SUM(L29)</f>
        <v>0</v>
      </c>
      <c r="F27" s="305" t="s">
        <v>47</v>
      </c>
      <c r="G27" s="306"/>
      <c r="H27" s="306"/>
      <c r="I27" s="306"/>
      <c r="J27" s="306"/>
      <c r="K27" s="306"/>
      <c r="L27" s="307"/>
    </row>
    <row r="28" spans="2:12" s="22" customFormat="1" ht="13.5" customHeight="1">
      <c r="B28" s="31"/>
      <c r="C28" s="33"/>
      <c r="D28" s="304"/>
      <c r="E28" s="34"/>
      <c r="F28" s="35" t="s">
        <v>36</v>
      </c>
      <c r="G28" s="35">
        <v>0</v>
      </c>
      <c r="H28" s="35" t="s">
        <v>37</v>
      </c>
      <c r="I28" s="35">
        <v>12</v>
      </c>
      <c r="J28" s="35" t="s">
        <v>38</v>
      </c>
      <c r="K28" s="36" t="s">
        <v>40</v>
      </c>
      <c r="L28" s="184">
        <f>G28*I28</f>
        <v>0</v>
      </c>
    </row>
    <row r="29" spans="2:12" s="22" customFormat="1" ht="13.5" customHeight="1">
      <c r="B29" s="37"/>
      <c r="C29" s="38"/>
      <c r="D29" s="38"/>
      <c r="E29" s="39"/>
      <c r="F29" s="28" t="s">
        <v>41</v>
      </c>
      <c r="G29" s="28"/>
      <c r="H29" s="28"/>
      <c r="I29" s="28"/>
      <c r="J29" s="28"/>
      <c r="K29" s="28"/>
      <c r="L29" s="185">
        <f>SUM(L28)</f>
        <v>0</v>
      </c>
    </row>
    <row r="30" spans="2:12" s="22" customFormat="1" ht="13.5" customHeight="1">
      <c r="B30" s="23" t="s">
        <v>48</v>
      </c>
      <c r="C30" s="24" t="s">
        <v>51</v>
      </c>
      <c r="D30" s="43" t="s">
        <v>51</v>
      </c>
      <c r="E30" s="44">
        <f>E31</f>
        <v>302689000</v>
      </c>
      <c r="F30" s="251" t="s">
        <v>51</v>
      </c>
      <c r="G30" s="308" t="s">
        <v>51</v>
      </c>
      <c r="H30" s="308"/>
      <c r="I30" s="308"/>
      <c r="J30" s="308"/>
      <c r="K30" s="252"/>
      <c r="L30" s="186"/>
    </row>
    <row r="31" spans="2:12" s="22" customFormat="1" ht="13.5" customHeight="1">
      <c r="B31" s="45"/>
      <c r="C31" s="41" t="s">
        <v>49</v>
      </c>
      <c r="D31" s="43"/>
      <c r="E31" s="46">
        <f>E32</f>
        <v>302689000</v>
      </c>
      <c r="F31" s="251"/>
      <c r="G31" s="253"/>
      <c r="H31" s="253"/>
      <c r="I31" s="253"/>
      <c r="J31" s="253"/>
      <c r="K31" s="252"/>
      <c r="L31" s="186"/>
    </row>
    <row r="32" spans="2:12" s="22" customFormat="1" ht="13.5" customHeight="1">
      <c r="B32" s="47"/>
      <c r="C32" s="48"/>
      <c r="D32" s="303" t="s">
        <v>52</v>
      </c>
      <c r="E32" s="49">
        <f>L43+L55+L58+L61+L69+L64</f>
        <v>302689000</v>
      </c>
      <c r="F32" s="126" t="s">
        <v>53</v>
      </c>
      <c r="G32" s="254"/>
      <c r="H32" s="255"/>
      <c r="I32" s="255"/>
      <c r="J32" s="255"/>
      <c r="K32" s="256"/>
      <c r="L32" s="132"/>
    </row>
    <row r="33" spans="2:12" s="22" customFormat="1" ht="13.5" customHeight="1">
      <c r="B33" s="47"/>
      <c r="C33" s="48"/>
      <c r="D33" s="304"/>
      <c r="E33" s="49"/>
      <c r="F33" s="309" t="s">
        <v>237</v>
      </c>
      <c r="G33" s="309"/>
      <c r="H33" s="309"/>
      <c r="I33" s="309"/>
      <c r="J33" s="309"/>
      <c r="K33" s="309"/>
      <c r="L33" s="310"/>
    </row>
    <row r="34" spans="2:12" s="22" customFormat="1" ht="13.5" customHeight="1">
      <c r="B34" s="47"/>
      <c r="C34" s="48"/>
      <c r="D34" s="53"/>
      <c r="E34" s="49"/>
      <c r="F34" s="129" t="s">
        <v>36</v>
      </c>
      <c r="G34" s="129">
        <f>L34/I34</f>
        <v>4932500</v>
      </c>
      <c r="H34" s="129" t="s">
        <v>37</v>
      </c>
      <c r="I34" s="129">
        <v>12</v>
      </c>
      <c r="J34" s="129" t="s">
        <v>38</v>
      </c>
      <c r="K34" s="131" t="s">
        <v>40</v>
      </c>
      <c r="L34" s="132">
        <v>59190000</v>
      </c>
    </row>
    <row r="35" spans="2:12" s="22" customFormat="1" ht="13.5" customHeight="1">
      <c r="B35" s="47"/>
      <c r="C35" s="48"/>
      <c r="D35" s="53"/>
      <c r="E35" s="49"/>
      <c r="F35" s="311" t="s">
        <v>238</v>
      </c>
      <c r="G35" s="309"/>
      <c r="H35" s="309"/>
      <c r="I35" s="309"/>
      <c r="J35" s="309"/>
      <c r="K35" s="309"/>
      <c r="L35" s="310"/>
    </row>
    <row r="36" spans="2:12" s="22" customFormat="1" ht="13.5" customHeight="1">
      <c r="B36" s="47"/>
      <c r="C36" s="48"/>
      <c r="D36" s="53"/>
      <c r="E36" s="49"/>
      <c r="F36" s="129" t="s">
        <v>36</v>
      </c>
      <c r="G36" s="129">
        <f>L36/I36</f>
        <v>4075000</v>
      </c>
      <c r="H36" s="129" t="s">
        <v>37</v>
      </c>
      <c r="I36" s="129">
        <v>12</v>
      </c>
      <c r="J36" s="129" t="s">
        <v>38</v>
      </c>
      <c r="K36" s="131" t="s">
        <v>40</v>
      </c>
      <c r="L36" s="132">
        <v>48900000</v>
      </c>
    </row>
    <row r="37" spans="2:12" s="22" customFormat="1" ht="13.5" customHeight="1">
      <c r="B37" s="47"/>
      <c r="C37" s="48"/>
      <c r="D37" s="54"/>
      <c r="E37" s="49"/>
      <c r="F37" s="311" t="s">
        <v>239</v>
      </c>
      <c r="G37" s="309"/>
      <c r="H37" s="309"/>
      <c r="I37" s="309"/>
      <c r="J37" s="309"/>
      <c r="K37" s="309"/>
      <c r="L37" s="310"/>
    </row>
    <row r="38" spans="2:12" s="22" customFormat="1" ht="13.5" customHeight="1">
      <c r="B38" s="47"/>
      <c r="C38" s="55"/>
      <c r="D38" s="56"/>
      <c r="E38" s="49"/>
      <c r="F38" s="129" t="s">
        <v>36</v>
      </c>
      <c r="G38" s="129">
        <f>L38/I38</f>
        <v>2659916.6666666665</v>
      </c>
      <c r="H38" s="129" t="s">
        <v>37</v>
      </c>
      <c r="I38" s="129">
        <v>12</v>
      </c>
      <c r="J38" s="129" t="s">
        <v>38</v>
      </c>
      <c r="K38" s="131" t="s">
        <v>40</v>
      </c>
      <c r="L38" s="132">
        <v>31919000</v>
      </c>
    </row>
    <row r="39" spans="2:12" s="22" customFormat="1" ht="13.5" customHeight="1">
      <c r="B39" s="47"/>
      <c r="C39" s="55"/>
      <c r="D39" s="56"/>
      <c r="E39" s="49"/>
      <c r="F39" s="311" t="s">
        <v>239</v>
      </c>
      <c r="G39" s="309"/>
      <c r="H39" s="309"/>
      <c r="I39" s="309"/>
      <c r="J39" s="309"/>
      <c r="K39" s="309"/>
      <c r="L39" s="310"/>
    </row>
    <row r="40" spans="2:12" s="22" customFormat="1" ht="13.5" customHeight="1">
      <c r="B40" s="47"/>
      <c r="C40" s="55"/>
      <c r="D40" s="56"/>
      <c r="E40" s="49"/>
      <c r="F40" s="129" t="s">
        <v>36</v>
      </c>
      <c r="G40" s="129">
        <f>L40/I40</f>
        <v>2380333.3333333335</v>
      </c>
      <c r="H40" s="129" t="s">
        <v>37</v>
      </c>
      <c r="I40" s="129">
        <v>12</v>
      </c>
      <c r="J40" s="129" t="s">
        <v>38</v>
      </c>
      <c r="K40" s="131" t="s">
        <v>40</v>
      </c>
      <c r="L40" s="132">
        <v>28564000</v>
      </c>
    </row>
    <row r="41" spans="2:12" s="22" customFormat="1" ht="13.5" customHeight="1">
      <c r="B41" s="47"/>
      <c r="C41" s="55"/>
      <c r="D41" s="56"/>
      <c r="E41" s="49"/>
      <c r="F41" s="311" t="s">
        <v>254</v>
      </c>
      <c r="G41" s="309"/>
      <c r="H41" s="309"/>
      <c r="I41" s="309"/>
      <c r="J41" s="309"/>
      <c r="K41" s="309"/>
      <c r="L41" s="310"/>
    </row>
    <row r="42" spans="2:12" s="22" customFormat="1" ht="13.5" customHeight="1">
      <c r="B42" s="47"/>
      <c r="C42" s="55"/>
      <c r="D42" s="56"/>
      <c r="E42" s="49"/>
      <c r="F42" s="257" t="s">
        <v>36</v>
      </c>
      <c r="G42" s="129">
        <f>L42/I42</f>
        <v>2031000</v>
      </c>
      <c r="H42" s="129" t="s">
        <v>37</v>
      </c>
      <c r="I42" s="129">
        <v>12</v>
      </c>
      <c r="J42" s="129" t="s">
        <v>38</v>
      </c>
      <c r="K42" s="131" t="s">
        <v>40</v>
      </c>
      <c r="L42" s="132">
        <v>24372000</v>
      </c>
    </row>
    <row r="43" spans="2:12" s="22" customFormat="1" ht="13.5" customHeight="1">
      <c r="B43" s="47"/>
      <c r="C43" s="55"/>
      <c r="D43" s="57"/>
      <c r="E43" s="49"/>
      <c r="F43" s="258" t="s">
        <v>54</v>
      </c>
      <c r="G43" s="135">
        <f>G42+G38+G36+G34</f>
        <v>13698416.666666666</v>
      </c>
      <c r="H43" s="259"/>
      <c r="I43" s="259"/>
      <c r="J43" s="260"/>
      <c r="K43" s="259"/>
      <c r="L43" s="261">
        <f>L34+L36+L38+L40+L42</f>
        <v>192945000</v>
      </c>
    </row>
    <row r="44" spans="2:12" s="22" customFormat="1" ht="13.5" customHeight="1">
      <c r="B44" s="47"/>
      <c r="C44" s="55"/>
      <c r="D44" s="59"/>
      <c r="E44" s="49"/>
      <c r="F44" s="262" t="s">
        <v>55</v>
      </c>
      <c r="G44" s="254"/>
      <c r="H44" s="263"/>
      <c r="I44" s="263"/>
      <c r="J44" s="263"/>
      <c r="K44" s="263"/>
      <c r="L44" s="264"/>
    </row>
    <row r="45" spans="2:12" s="22" customFormat="1" ht="13.5" customHeight="1">
      <c r="B45" s="47"/>
      <c r="C45" s="55"/>
      <c r="D45" s="48"/>
      <c r="E45" s="49"/>
      <c r="F45" s="309" t="s">
        <v>237</v>
      </c>
      <c r="G45" s="309"/>
      <c r="H45" s="309"/>
      <c r="I45" s="309"/>
      <c r="J45" s="309"/>
      <c r="K45" s="309"/>
      <c r="L45" s="310"/>
    </row>
    <row r="46" spans="2:12" s="22" customFormat="1" ht="13.5" customHeight="1">
      <c r="B46" s="47"/>
      <c r="C46" s="55"/>
      <c r="D46" s="48"/>
      <c r="E46" s="49"/>
      <c r="F46" s="129" t="s">
        <v>36</v>
      </c>
      <c r="G46" s="129">
        <f>L46/I46</f>
        <v>832416.6666666666</v>
      </c>
      <c r="H46" s="129" t="s">
        <v>37</v>
      </c>
      <c r="I46" s="129">
        <v>12</v>
      </c>
      <c r="J46" s="129" t="s">
        <v>38</v>
      </c>
      <c r="K46" s="131" t="s">
        <v>40</v>
      </c>
      <c r="L46" s="132">
        <v>9989000</v>
      </c>
    </row>
    <row r="47" spans="2:12" s="22" customFormat="1" ht="13.5" customHeight="1">
      <c r="B47" s="47"/>
      <c r="C47" s="55"/>
      <c r="D47" s="48"/>
      <c r="E47" s="49"/>
      <c r="F47" s="311" t="s">
        <v>238</v>
      </c>
      <c r="G47" s="309"/>
      <c r="H47" s="309"/>
      <c r="I47" s="309"/>
      <c r="J47" s="309"/>
      <c r="K47" s="309"/>
      <c r="L47" s="310"/>
    </row>
    <row r="48" spans="2:12" s="22" customFormat="1" ht="13.5" customHeight="1">
      <c r="B48" s="47"/>
      <c r="C48" s="55"/>
      <c r="D48" s="48"/>
      <c r="E48" s="49"/>
      <c r="F48" s="129" t="s">
        <v>36</v>
      </c>
      <c r="G48" s="129">
        <f>L48/I48</f>
        <v>867166.6666666666</v>
      </c>
      <c r="H48" s="129" t="s">
        <v>37</v>
      </c>
      <c r="I48" s="129">
        <v>12</v>
      </c>
      <c r="J48" s="129" t="s">
        <v>38</v>
      </c>
      <c r="K48" s="131" t="s">
        <v>40</v>
      </c>
      <c r="L48" s="132">
        <v>10406000</v>
      </c>
    </row>
    <row r="49" spans="2:12" s="22" customFormat="1" ht="13.5" customHeight="1">
      <c r="B49" s="47"/>
      <c r="C49" s="55"/>
      <c r="D49" s="48"/>
      <c r="E49" s="49"/>
      <c r="F49" s="311" t="s">
        <v>239</v>
      </c>
      <c r="G49" s="309"/>
      <c r="H49" s="309"/>
      <c r="I49" s="309"/>
      <c r="J49" s="309"/>
      <c r="K49" s="309"/>
      <c r="L49" s="310"/>
    </row>
    <row r="50" spans="2:12" s="22" customFormat="1" ht="13.5" customHeight="1">
      <c r="B50" s="47"/>
      <c r="C50" s="55"/>
      <c r="D50" s="48"/>
      <c r="E50" s="49"/>
      <c r="F50" s="129" t="s">
        <v>36</v>
      </c>
      <c r="G50" s="129">
        <f>L50/I50</f>
        <v>620500</v>
      </c>
      <c r="H50" s="129" t="s">
        <v>37</v>
      </c>
      <c r="I50" s="129">
        <v>12</v>
      </c>
      <c r="J50" s="129" t="s">
        <v>38</v>
      </c>
      <c r="K50" s="131" t="s">
        <v>40</v>
      </c>
      <c r="L50" s="132">
        <v>7446000</v>
      </c>
    </row>
    <row r="51" spans="2:12" s="22" customFormat="1" ht="13.5" customHeight="1">
      <c r="B51" s="47"/>
      <c r="C51" s="55"/>
      <c r="D51" s="48"/>
      <c r="E51" s="49"/>
      <c r="F51" s="311" t="s">
        <v>239</v>
      </c>
      <c r="G51" s="309"/>
      <c r="H51" s="309"/>
      <c r="I51" s="309"/>
      <c r="J51" s="309"/>
      <c r="K51" s="309"/>
      <c r="L51" s="310"/>
    </row>
    <row r="52" spans="2:12" s="22" customFormat="1" ht="13.5" customHeight="1">
      <c r="B52" s="47"/>
      <c r="C52" s="55"/>
      <c r="D52" s="48"/>
      <c r="E52" s="49"/>
      <c r="F52" s="129" t="s">
        <v>36</v>
      </c>
      <c r="G52" s="129">
        <f>L52/I52</f>
        <v>554666.6666666666</v>
      </c>
      <c r="H52" s="129" t="s">
        <v>37</v>
      </c>
      <c r="I52" s="129">
        <v>12</v>
      </c>
      <c r="J52" s="129" t="s">
        <v>38</v>
      </c>
      <c r="K52" s="131" t="s">
        <v>40</v>
      </c>
      <c r="L52" s="132">
        <v>6656000</v>
      </c>
    </row>
    <row r="53" spans="2:12" s="22" customFormat="1" ht="13.5" customHeight="1">
      <c r="B53" s="47"/>
      <c r="C53" s="55"/>
      <c r="D53" s="48"/>
      <c r="E53" s="49"/>
      <c r="F53" s="311" t="s">
        <v>254</v>
      </c>
      <c r="G53" s="309"/>
      <c r="H53" s="309"/>
      <c r="I53" s="309"/>
      <c r="J53" s="309"/>
      <c r="K53" s="309"/>
      <c r="L53" s="310"/>
    </row>
    <row r="54" spans="2:12" s="22" customFormat="1" ht="13.5" customHeight="1">
      <c r="B54" s="47"/>
      <c r="C54" s="55"/>
      <c r="D54" s="48"/>
      <c r="E54" s="49"/>
      <c r="F54" s="257" t="s">
        <v>36</v>
      </c>
      <c r="G54" s="129">
        <f>L54/I54</f>
        <v>445083.3333333333</v>
      </c>
      <c r="H54" s="129" t="s">
        <v>37</v>
      </c>
      <c r="I54" s="129">
        <v>12</v>
      </c>
      <c r="J54" s="129" t="s">
        <v>38</v>
      </c>
      <c r="K54" s="131" t="s">
        <v>40</v>
      </c>
      <c r="L54" s="132">
        <v>5341000</v>
      </c>
    </row>
    <row r="55" spans="2:12" s="22" customFormat="1" ht="13.5" customHeight="1">
      <c r="B55" s="47"/>
      <c r="C55" s="55"/>
      <c r="D55" s="48"/>
      <c r="E55" s="49"/>
      <c r="F55" s="258" t="s">
        <v>54</v>
      </c>
      <c r="G55" s="265">
        <f>SUM(G46,G48,G50,G54)</f>
        <v>2765166.6666666665</v>
      </c>
      <c r="H55" s="259"/>
      <c r="I55" s="259"/>
      <c r="J55" s="265"/>
      <c r="K55" s="259"/>
      <c r="L55" s="261">
        <f>L46+L48+L50+L52+L54</f>
        <v>39838000</v>
      </c>
    </row>
    <row r="56" spans="2:12" s="22" customFormat="1" ht="13.5" customHeight="1">
      <c r="B56" s="47"/>
      <c r="C56" s="55"/>
      <c r="D56" s="48"/>
      <c r="E56" s="49"/>
      <c r="F56" s="262" t="s">
        <v>56</v>
      </c>
      <c r="G56" s="254"/>
      <c r="H56" s="263"/>
      <c r="I56" s="263"/>
      <c r="J56" s="263"/>
      <c r="K56" s="263"/>
      <c r="L56" s="264"/>
    </row>
    <row r="57" spans="2:12" s="22" customFormat="1" ht="13.5" customHeight="1">
      <c r="B57" s="47"/>
      <c r="C57" s="55"/>
      <c r="D57" s="48"/>
      <c r="E57" s="49"/>
      <c r="F57" s="266"/>
      <c r="G57" s="267">
        <f>L43+L55</f>
        <v>232783000</v>
      </c>
      <c r="H57" s="268" t="s">
        <v>57</v>
      </c>
      <c r="I57" s="268">
        <v>12</v>
      </c>
      <c r="J57" s="267" t="s">
        <v>38</v>
      </c>
      <c r="K57" s="268"/>
      <c r="L57" s="269">
        <f>ROUND(G57/I57,-3)</f>
        <v>19399000</v>
      </c>
    </row>
    <row r="58" spans="2:12" s="22" customFormat="1" ht="13.5" customHeight="1">
      <c r="B58" s="47"/>
      <c r="C58" s="55"/>
      <c r="D58" s="48"/>
      <c r="E58" s="49"/>
      <c r="F58" s="258" t="s">
        <v>54</v>
      </c>
      <c r="G58" s="265"/>
      <c r="H58" s="259"/>
      <c r="I58" s="259"/>
      <c r="J58" s="265"/>
      <c r="K58" s="259"/>
      <c r="L58" s="261">
        <f>L57</f>
        <v>19399000</v>
      </c>
    </row>
    <row r="59" spans="2:12" s="22" customFormat="1" ht="13.5" customHeight="1">
      <c r="B59" s="47"/>
      <c r="C59" s="55"/>
      <c r="D59" s="48"/>
      <c r="E59" s="49"/>
      <c r="F59" s="262" t="s">
        <v>58</v>
      </c>
      <c r="G59" s="254"/>
      <c r="H59" s="263"/>
      <c r="I59" s="263"/>
      <c r="J59" s="263"/>
      <c r="K59" s="263"/>
      <c r="L59" s="264"/>
    </row>
    <row r="60" spans="2:12" s="22" customFormat="1" ht="13.5" customHeight="1">
      <c r="B60" s="47"/>
      <c r="C60" s="55"/>
      <c r="D60" s="48"/>
      <c r="E60" s="49"/>
      <c r="F60" s="266"/>
      <c r="G60" s="267">
        <f>L60/I60</f>
        <v>1849416.6666666667</v>
      </c>
      <c r="H60" s="129" t="s">
        <v>37</v>
      </c>
      <c r="I60" s="129">
        <v>12</v>
      </c>
      <c r="J60" s="129" t="s">
        <v>38</v>
      </c>
      <c r="K60" s="131" t="s">
        <v>40</v>
      </c>
      <c r="L60" s="269">
        <v>22193000</v>
      </c>
    </row>
    <row r="61" spans="2:12" s="22" customFormat="1" ht="13.5" customHeight="1">
      <c r="B61" s="47"/>
      <c r="C61" s="55"/>
      <c r="D61" s="48"/>
      <c r="E61" s="49"/>
      <c r="F61" s="258" t="s">
        <v>54</v>
      </c>
      <c r="G61" s="265"/>
      <c r="H61" s="259"/>
      <c r="I61" s="259"/>
      <c r="J61" s="265"/>
      <c r="K61" s="259"/>
      <c r="L61" s="261">
        <f>L60</f>
        <v>22193000</v>
      </c>
    </row>
    <row r="62" spans="2:12" s="22" customFormat="1" ht="13.5" customHeight="1">
      <c r="B62" s="47"/>
      <c r="C62" s="55"/>
      <c r="D62" s="48"/>
      <c r="E62" s="49"/>
      <c r="F62" s="262" t="s">
        <v>242</v>
      </c>
      <c r="G62" s="254"/>
      <c r="H62" s="263"/>
      <c r="I62" s="263"/>
      <c r="J62" s="263"/>
      <c r="K62" s="263"/>
      <c r="L62" s="264"/>
    </row>
    <row r="63" spans="2:12" s="22" customFormat="1" ht="13.5" customHeight="1">
      <c r="B63" s="47"/>
      <c r="C63" s="55"/>
      <c r="D63" s="48"/>
      <c r="E63" s="49"/>
      <c r="F63" s="266"/>
      <c r="G63" s="267">
        <f>L63</f>
        <v>1410000</v>
      </c>
      <c r="H63" s="129"/>
      <c r="I63" s="131" t="s">
        <v>59</v>
      </c>
      <c r="J63" s="129"/>
      <c r="K63" s="131" t="s">
        <v>40</v>
      </c>
      <c r="L63" s="269">
        <v>1410000</v>
      </c>
    </row>
    <row r="64" spans="2:12" s="22" customFormat="1" ht="13.5" customHeight="1">
      <c r="B64" s="47"/>
      <c r="C64" s="55"/>
      <c r="D64" s="48"/>
      <c r="E64" s="49"/>
      <c r="F64" s="258" t="s">
        <v>54</v>
      </c>
      <c r="G64" s="265"/>
      <c r="H64" s="259"/>
      <c r="I64" s="259"/>
      <c r="J64" s="265"/>
      <c r="K64" s="259"/>
      <c r="L64" s="261">
        <f>L63</f>
        <v>1410000</v>
      </c>
    </row>
    <row r="65" spans="2:12" s="22" customFormat="1" ht="13.5" customHeight="1">
      <c r="B65" s="47"/>
      <c r="C65" s="55"/>
      <c r="D65" s="48"/>
      <c r="E65" s="49"/>
      <c r="F65" s="262" t="s">
        <v>240</v>
      </c>
      <c r="G65" s="254"/>
      <c r="H65" s="263"/>
      <c r="I65" s="263"/>
      <c r="J65" s="263"/>
      <c r="K65" s="263"/>
      <c r="L65" s="264"/>
    </row>
    <row r="66" spans="2:12" s="22" customFormat="1" ht="13.5" customHeight="1">
      <c r="B66" s="47"/>
      <c r="C66" s="55"/>
      <c r="D66" s="48"/>
      <c r="E66" s="49"/>
      <c r="F66" s="270" t="s">
        <v>60</v>
      </c>
      <c r="G66" s="271">
        <v>100000</v>
      </c>
      <c r="H66" s="129" t="s">
        <v>37</v>
      </c>
      <c r="I66" s="129">
        <v>12</v>
      </c>
      <c r="J66" s="129" t="s">
        <v>38</v>
      </c>
      <c r="K66" s="272" t="s">
        <v>39</v>
      </c>
      <c r="L66" s="273">
        <f>I66*G66</f>
        <v>1200000</v>
      </c>
    </row>
    <row r="67" spans="2:12" s="22" customFormat="1" ht="13.5" customHeight="1">
      <c r="B67" s="47"/>
      <c r="C67" s="55"/>
      <c r="D67" s="48"/>
      <c r="E67" s="49"/>
      <c r="F67" s="270" t="s">
        <v>61</v>
      </c>
      <c r="G67" s="271">
        <v>14612000</v>
      </c>
      <c r="H67" s="129" t="s">
        <v>37</v>
      </c>
      <c r="I67" s="129">
        <v>1</v>
      </c>
      <c r="J67" s="254" t="s">
        <v>247</v>
      </c>
      <c r="K67" s="272" t="s">
        <v>39</v>
      </c>
      <c r="L67" s="273">
        <f>G67*I67</f>
        <v>14612000</v>
      </c>
    </row>
    <row r="68" spans="2:12" s="22" customFormat="1" ht="13.5" customHeight="1">
      <c r="B68" s="47"/>
      <c r="C68" s="55"/>
      <c r="D68" s="48"/>
      <c r="E68" s="49"/>
      <c r="F68" s="274" t="s">
        <v>253</v>
      </c>
      <c r="G68" s="267">
        <v>236000</v>
      </c>
      <c r="H68" s="129" t="s">
        <v>37</v>
      </c>
      <c r="I68" s="129">
        <v>47</v>
      </c>
      <c r="J68" s="254" t="s">
        <v>248</v>
      </c>
      <c r="K68" s="272" t="s">
        <v>39</v>
      </c>
      <c r="L68" s="273">
        <f>G68*I68</f>
        <v>11092000</v>
      </c>
    </row>
    <row r="69" spans="2:12" s="22" customFormat="1" ht="13.5" customHeight="1">
      <c r="B69" s="47"/>
      <c r="C69" s="55"/>
      <c r="D69" s="48"/>
      <c r="E69" s="49"/>
      <c r="F69" s="275" t="s">
        <v>54</v>
      </c>
      <c r="G69" s="265"/>
      <c r="H69" s="259"/>
      <c r="I69" s="259"/>
      <c r="J69" s="265"/>
      <c r="K69" s="259"/>
      <c r="L69" s="261">
        <f>SUM(L66:L68)</f>
        <v>26904000</v>
      </c>
    </row>
    <row r="70" spans="2:12" s="22" customFormat="1" ht="13.5" customHeight="1">
      <c r="B70" s="23" t="s">
        <v>62</v>
      </c>
      <c r="C70" s="62"/>
      <c r="D70" s="24"/>
      <c r="E70" s="44">
        <f aca="true" t="shared" si="5" ref="E70:E71">E71</f>
        <v>500000</v>
      </c>
      <c r="F70" s="276"/>
      <c r="G70" s="277"/>
      <c r="H70" s="277"/>
      <c r="I70" s="277"/>
      <c r="J70" s="277"/>
      <c r="K70" s="277"/>
      <c r="L70" s="187"/>
    </row>
    <row r="71" spans="2:12" s="22" customFormat="1" ht="13.5" customHeight="1">
      <c r="B71" s="65"/>
      <c r="C71" s="66" t="s">
        <v>63</v>
      </c>
      <c r="D71" s="24"/>
      <c r="E71" s="46">
        <f t="shared" si="5"/>
        <v>500000</v>
      </c>
      <c r="F71" s="276"/>
      <c r="G71" s="277"/>
      <c r="H71" s="277"/>
      <c r="I71" s="277"/>
      <c r="J71" s="277"/>
      <c r="K71" s="277"/>
      <c r="L71" s="187"/>
    </row>
    <row r="72" spans="2:12" s="22" customFormat="1" ht="13.5" customHeight="1">
      <c r="B72" s="45"/>
      <c r="C72" s="67"/>
      <c r="D72" s="301" t="s">
        <v>64</v>
      </c>
      <c r="E72" s="49">
        <f>L74</f>
        <v>500000</v>
      </c>
      <c r="F72" s="312" t="s">
        <v>65</v>
      </c>
      <c r="G72" s="313"/>
      <c r="H72" s="313"/>
      <c r="I72" s="313"/>
      <c r="J72" s="313"/>
      <c r="K72" s="313"/>
      <c r="L72" s="314"/>
    </row>
    <row r="73" spans="2:12" s="22" customFormat="1" ht="13.5" customHeight="1">
      <c r="B73" s="45"/>
      <c r="C73" s="67"/>
      <c r="D73" s="302"/>
      <c r="E73" s="49"/>
      <c r="F73" s="129" t="s">
        <v>36</v>
      </c>
      <c r="G73" s="129">
        <v>125000</v>
      </c>
      <c r="H73" s="129" t="s">
        <v>37</v>
      </c>
      <c r="I73" s="129">
        <v>4</v>
      </c>
      <c r="J73" s="129" t="s">
        <v>50</v>
      </c>
      <c r="K73" s="131" t="s">
        <v>40</v>
      </c>
      <c r="L73" s="184">
        <f>G73*I73</f>
        <v>500000</v>
      </c>
    </row>
    <row r="74" spans="2:12" s="22" customFormat="1" ht="13.5" customHeight="1">
      <c r="B74" s="45"/>
      <c r="C74" s="67"/>
      <c r="D74" s="33"/>
      <c r="E74" s="49"/>
      <c r="F74" s="28" t="s">
        <v>41</v>
      </c>
      <c r="G74" s="28"/>
      <c r="H74" s="28"/>
      <c r="I74" s="28"/>
      <c r="J74" s="28"/>
      <c r="K74" s="28"/>
      <c r="L74" s="185">
        <f>SUM(L73)</f>
        <v>500000</v>
      </c>
    </row>
    <row r="75" spans="2:12" s="22" customFormat="1" ht="13.5" customHeight="1">
      <c r="B75" s="23" t="s">
        <v>66</v>
      </c>
      <c r="C75" s="62"/>
      <c r="D75" s="24"/>
      <c r="E75" s="44">
        <f aca="true" t="shared" si="6" ref="E75:E76">E76</f>
        <v>10000000</v>
      </c>
      <c r="F75" s="63"/>
      <c r="G75" s="64"/>
      <c r="H75" s="64"/>
      <c r="I75" s="64"/>
      <c r="J75" s="64"/>
      <c r="K75" s="64"/>
      <c r="L75" s="187"/>
    </row>
    <row r="76" spans="2:12" s="22" customFormat="1" ht="13.5" customHeight="1">
      <c r="B76" s="65"/>
      <c r="C76" s="66" t="s">
        <v>67</v>
      </c>
      <c r="D76" s="24"/>
      <c r="E76" s="46">
        <f t="shared" si="6"/>
        <v>10000000</v>
      </c>
      <c r="F76" s="63"/>
      <c r="G76" s="64"/>
      <c r="H76" s="64"/>
      <c r="I76" s="64"/>
      <c r="J76" s="64"/>
      <c r="K76" s="64"/>
      <c r="L76" s="187"/>
    </row>
    <row r="77" spans="2:12" s="22" customFormat="1" ht="13.5" customHeight="1">
      <c r="B77" s="45"/>
      <c r="C77" s="67"/>
      <c r="D77" s="301" t="s">
        <v>68</v>
      </c>
      <c r="E77" s="49">
        <f>L79</f>
        <v>10000000</v>
      </c>
      <c r="F77" s="305" t="s">
        <v>69</v>
      </c>
      <c r="G77" s="306"/>
      <c r="H77" s="306"/>
      <c r="I77" s="306"/>
      <c r="J77" s="306"/>
      <c r="K77" s="306"/>
      <c r="L77" s="307"/>
    </row>
    <row r="78" spans="2:12" s="22" customFormat="1" ht="13.5" customHeight="1">
      <c r="B78" s="45"/>
      <c r="C78" s="67"/>
      <c r="D78" s="302"/>
      <c r="E78" s="49"/>
      <c r="F78" s="35" t="s">
        <v>36</v>
      </c>
      <c r="G78" s="35">
        <v>2500000</v>
      </c>
      <c r="H78" s="35" t="s">
        <v>37</v>
      </c>
      <c r="I78" s="35">
        <v>4</v>
      </c>
      <c r="J78" s="35" t="s">
        <v>50</v>
      </c>
      <c r="K78" s="36" t="s">
        <v>40</v>
      </c>
      <c r="L78" s="184">
        <f>G78*I78</f>
        <v>10000000</v>
      </c>
    </row>
    <row r="79" spans="2:12" s="22" customFormat="1" ht="13.5" customHeight="1">
      <c r="B79" s="45"/>
      <c r="C79" s="67"/>
      <c r="D79" s="33"/>
      <c r="E79" s="49"/>
      <c r="F79" s="28" t="s">
        <v>41</v>
      </c>
      <c r="G79" s="28"/>
      <c r="H79" s="28"/>
      <c r="I79" s="28"/>
      <c r="J79" s="28"/>
      <c r="K79" s="28"/>
      <c r="L79" s="185">
        <f>SUM(L78)</f>
        <v>10000000</v>
      </c>
    </row>
    <row r="80" spans="2:12" s="22" customFormat="1" ht="13.5" customHeight="1">
      <c r="B80" s="23" t="s">
        <v>66</v>
      </c>
      <c r="C80" s="62"/>
      <c r="D80" s="24"/>
      <c r="E80" s="44">
        <f aca="true" t="shared" si="7" ref="E80:E81">E81</f>
        <v>15000000</v>
      </c>
      <c r="F80" s="63"/>
      <c r="G80" s="64"/>
      <c r="H80" s="64"/>
      <c r="I80" s="64"/>
      <c r="J80" s="64"/>
      <c r="K80" s="64"/>
      <c r="L80" s="187"/>
    </row>
    <row r="81" spans="2:12" s="22" customFormat="1" ht="13.5" customHeight="1">
      <c r="B81" s="65"/>
      <c r="C81" s="66" t="s">
        <v>70</v>
      </c>
      <c r="D81" s="24"/>
      <c r="E81" s="46">
        <f t="shared" si="7"/>
        <v>15000000</v>
      </c>
      <c r="F81" s="63"/>
      <c r="G81" s="64"/>
      <c r="H81" s="64"/>
      <c r="I81" s="64"/>
      <c r="J81" s="64"/>
      <c r="K81" s="64"/>
      <c r="L81" s="187"/>
    </row>
    <row r="82" spans="2:12" s="22" customFormat="1" ht="13.5" customHeight="1">
      <c r="B82" s="45"/>
      <c r="C82" s="67"/>
      <c r="D82" s="33" t="s">
        <v>70</v>
      </c>
      <c r="E82" s="49">
        <f>L84</f>
        <v>15000000</v>
      </c>
      <c r="F82" s="305" t="s">
        <v>71</v>
      </c>
      <c r="G82" s="306"/>
      <c r="H82" s="306"/>
      <c r="I82" s="306"/>
      <c r="J82" s="306"/>
      <c r="K82" s="306"/>
      <c r="L82" s="307"/>
    </row>
    <row r="83" spans="2:12" s="22" customFormat="1" ht="13.5" customHeight="1">
      <c r="B83" s="45"/>
      <c r="C83" s="67"/>
      <c r="D83" s="33"/>
      <c r="E83" s="49"/>
      <c r="F83" s="35" t="s">
        <v>36</v>
      </c>
      <c r="G83" s="35">
        <v>3750000</v>
      </c>
      <c r="H83" s="35" t="s">
        <v>37</v>
      </c>
      <c r="I83" s="35">
        <v>4</v>
      </c>
      <c r="J83" s="35" t="s">
        <v>50</v>
      </c>
      <c r="K83" s="36" t="s">
        <v>40</v>
      </c>
      <c r="L83" s="184">
        <f>G83*I83</f>
        <v>15000000</v>
      </c>
    </row>
    <row r="84" spans="2:12" s="22" customFormat="1" ht="13.5" customHeight="1">
      <c r="B84" s="45"/>
      <c r="C84" s="67"/>
      <c r="D84" s="33"/>
      <c r="E84" s="49"/>
      <c r="F84" s="28" t="s">
        <v>41</v>
      </c>
      <c r="G84" s="28"/>
      <c r="H84" s="28"/>
      <c r="I84" s="28"/>
      <c r="J84" s="28"/>
      <c r="K84" s="28"/>
      <c r="L84" s="185">
        <f>SUM(L83)</f>
        <v>15000000</v>
      </c>
    </row>
    <row r="85" spans="2:12" s="22" customFormat="1" ht="13.5" customHeight="1">
      <c r="B85" s="23" t="s">
        <v>66</v>
      </c>
      <c r="C85" s="62"/>
      <c r="D85" s="24"/>
      <c r="E85" s="44">
        <f aca="true" t="shared" si="8" ref="E85:E86">E86</f>
        <v>1000000</v>
      </c>
      <c r="F85" s="63"/>
      <c r="G85" s="64"/>
      <c r="H85" s="64"/>
      <c r="I85" s="64"/>
      <c r="J85" s="64"/>
      <c r="K85" s="64"/>
      <c r="L85" s="187"/>
    </row>
    <row r="86" spans="2:12" s="22" customFormat="1" ht="13.5" customHeight="1">
      <c r="B86" s="65"/>
      <c r="C86" s="66" t="s">
        <v>72</v>
      </c>
      <c r="D86" s="24"/>
      <c r="E86" s="46">
        <f t="shared" si="8"/>
        <v>1000000</v>
      </c>
      <c r="F86" s="63"/>
      <c r="G86" s="64"/>
      <c r="H86" s="64"/>
      <c r="I86" s="64"/>
      <c r="J86" s="64"/>
      <c r="K86" s="64"/>
      <c r="L86" s="187"/>
    </row>
    <row r="87" spans="2:12" s="22" customFormat="1" ht="13.5" customHeight="1">
      <c r="B87" s="45"/>
      <c r="C87" s="67"/>
      <c r="D87" s="33" t="s">
        <v>72</v>
      </c>
      <c r="E87" s="49">
        <f>L89</f>
        <v>1000000</v>
      </c>
      <c r="F87" s="305" t="s">
        <v>73</v>
      </c>
      <c r="G87" s="306"/>
      <c r="H87" s="306"/>
      <c r="I87" s="306"/>
      <c r="J87" s="306"/>
      <c r="K87" s="306"/>
      <c r="L87" s="307"/>
    </row>
    <row r="88" spans="2:12" s="22" customFormat="1" ht="13.5" customHeight="1">
      <c r="B88" s="45"/>
      <c r="C88" s="67"/>
      <c r="D88" s="33"/>
      <c r="E88" s="49"/>
      <c r="F88" s="35" t="s">
        <v>36</v>
      </c>
      <c r="G88" s="35">
        <v>250000</v>
      </c>
      <c r="H88" s="35" t="s">
        <v>37</v>
      </c>
      <c r="I88" s="35">
        <v>4</v>
      </c>
      <c r="J88" s="35" t="s">
        <v>50</v>
      </c>
      <c r="K88" s="36" t="s">
        <v>40</v>
      </c>
      <c r="L88" s="184">
        <f>G88*I88</f>
        <v>1000000</v>
      </c>
    </row>
    <row r="89" spans="2:12" s="22" customFormat="1" ht="13.5" customHeight="1">
      <c r="B89" s="37"/>
      <c r="C89" s="68"/>
      <c r="D89" s="38"/>
      <c r="E89" s="69"/>
      <c r="F89" s="28" t="s">
        <v>41</v>
      </c>
      <c r="G89" s="28"/>
      <c r="H89" s="28"/>
      <c r="I89" s="28"/>
      <c r="J89" s="28"/>
      <c r="K89" s="28"/>
      <c r="L89" s="185">
        <f>SUM(L88)</f>
        <v>1000000</v>
      </c>
    </row>
    <row r="90" spans="2:12" s="22" customFormat="1" ht="13.5" customHeight="1">
      <c r="B90" s="23" t="s">
        <v>74</v>
      </c>
      <c r="C90" s="62"/>
      <c r="D90" s="24"/>
      <c r="E90" s="44">
        <f aca="true" t="shared" si="9" ref="E90:E91">E91</f>
        <v>0</v>
      </c>
      <c r="F90" s="63"/>
      <c r="G90" s="64"/>
      <c r="H90" s="64"/>
      <c r="I90" s="64"/>
      <c r="J90" s="64"/>
      <c r="K90" s="64"/>
      <c r="L90" s="187"/>
    </row>
    <row r="91" spans="2:12" s="22" customFormat="1" ht="13.5" customHeight="1">
      <c r="B91" s="65"/>
      <c r="C91" s="66" t="str">
        <f>B90</f>
        <v>전입금</v>
      </c>
      <c r="D91" s="24"/>
      <c r="E91" s="46">
        <f t="shared" si="9"/>
        <v>0</v>
      </c>
      <c r="F91" s="63"/>
      <c r="G91" s="64"/>
      <c r="H91" s="64"/>
      <c r="I91" s="64"/>
      <c r="J91" s="64"/>
      <c r="K91" s="64"/>
      <c r="L91" s="187"/>
    </row>
    <row r="92" spans="2:12" s="22" customFormat="1" ht="23.45" customHeight="1">
      <c r="B92" s="45"/>
      <c r="C92" s="67"/>
      <c r="D92" s="33" t="s">
        <v>75</v>
      </c>
      <c r="E92" s="49">
        <f>L94</f>
        <v>0</v>
      </c>
      <c r="F92" s="305" t="s">
        <v>76</v>
      </c>
      <c r="G92" s="306"/>
      <c r="H92" s="306"/>
      <c r="I92" s="306"/>
      <c r="J92" s="306"/>
      <c r="K92" s="306"/>
      <c r="L92" s="307"/>
    </row>
    <row r="93" spans="2:12" s="22" customFormat="1" ht="13.5" customHeight="1">
      <c r="B93" s="45"/>
      <c r="C93" s="67"/>
      <c r="D93" s="33"/>
      <c r="E93" s="49"/>
      <c r="F93" s="35" t="s">
        <v>36</v>
      </c>
      <c r="G93" s="61">
        <v>0</v>
      </c>
      <c r="H93" s="51"/>
      <c r="I93" s="36" t="s">
        <v>59</v>
      </c>
      <c r="J93" s="35"/>
      <c r="K93" s="36"/>
      <c r="L93" s="184">
        <f>G93</f>
        <v>0</v>
      </c>
    </row>
    <row r="94" spans="2:12" s="22" customFormat="1" ht="13.5" customHeight="1">
      <c r="B94" s="37"/>
      <c r="C94" s="68"/>
      <c r="D94" s="38"/>
      <c r="E94" s="69"/>
      <c r="F94" s="28" t="s">
        <v>41</v>
      </c>
      <c r="G94" s="28"/>
      <c r="H94" s="28"/>
      <c r="I94" s="28"/>
      <c r="J94" s="28"/>
      <c r="K94" s="28"/>
      <c r="L94" s="185">
        <f>SUM(L93)</f>
        <v>0</v>
      </c>
    </row>
    <row r="95" spans="2:12" s="22" customFormat="1" ht="12" customHeight="1">
      <c r="B95" s="37" t="s">
        <v>77</v>
      </c>
      <c r="C95" s="68"/>
      <c r="D95" s="38"/>
      <c r="E95" s="70">
        <f aca="true" t="shared" si="10" ref="E95:E96">E96</f>
        <v>660847490</v>
      </c>
      <c r="F95" s="71"/>
      <c r="G95" s="72"/>
      <c r="H95" s="72"/>
      <c r="I95" s="72"/>
      <c r="J95" s="72"/>
      <c r="K95" s="72"/>
      <c r="L95" s="188"/>
    </row>
    <row r="96" spans="2:12" ht="15">
      <c r="B96" s="65"/>
      <c r="C96" s="66" t="s">
        <v>77</v>
      </c>
      <c r="D96" s="24"/>
      <c r="E96" s="46">
        <f t="shared" si="10"/>
        <v>660847490</v>
      </c>
      <c r="F96" s="63"/>
      <c r="G96" s="64"/>
      <c r="H96" s="64"/>
      <c r="I96" s="64"/>
      <c r="J96" s="64"/>
      <c r="K96" s="64"/>
      <c r="L96" s="187"/>
    </row>
    <row r="97" spans="2:12" s="73" customFormat="1" ht="24">
      <c r="B97" s="45"/>
      <c r="C97" s="67"/>
      <c r="D97" s="33" t="s">
        <v>78</v>
      </c>
      <c r="E97" s="49">
        <f>L99</f>
        <v>660847490</v>
      </c>
      <c r="F97" s="305" t="s">
        <v>79</v>
      </c>
      <c r="G97" s="306"/>
      <c r="H97" s="306"/>
      <c r="I97" s="306"/>
      <c r="J97" s="306"/>
      <c r="K97" s="306"/>
      <c r="L97" s="307"/>
    </row>
    <row r="98" spans="2:12" s="73" customFormat="1" ht="11.25" customHeight="1">
      <c r="B98" s="45"/>
      <c r="C98" s="67"/>
      <c r="D98" s="33"/>
      <c r="E98" s="49"/>
      <c r="F98" s="35" t="s">
        <v>36</v>
      </c>
      <c r="G98" s="61">
        <v>660847490</v>
      </c>
      <c r="H98" s="51"/>
      <c r="I98" s="36" t="s">
        <v>59</v>
      </c>
      <c r="J98" s="35"/>
      <c r="K98" s="36"/>
      <c r="L98" s="184">
        <f>G98</f>
        <v>660847490</v>
      </c>
    </row>
    <row r="99" spans="2:12" ht="15">
      <c r="B99" s="45"/>
      <c r="C99" s="67"/>
      <c r="D99" s="33"/>
      <c r="E99" s="49"/>
      <c r="F99" s="28" t="s">
        <v>41</v>
      </c>
      <c r="G99" s="28"/>
      <c r="H99" s="28"/>
      <c r="I99" s="28"/>
      <c r="J99" s="28"/>
      <c r="K99" s="28"/>
      <c r="L99" s="185">
        <f>SUM(L98)</f>
        <v>660847490</v>
      </c>
    </row>
    <row r="100" spans="2:12" ht="15">
      <c r="B100" s="23" t="s">
        <v>77</v>
      </c>
      <c r="C100" s="62"/>
      <c r="D100" s="24"/>
      <c r="E100" s="44">
        <f aca="true" t="shared" si="11" ref="E100:E101">E101</f>
        <v>130000</v>
      </c>
      <c r="F100" s="63"/>
      <c r="G100" s="64"/>
      <c r="H100" s="64"/>
      <c r="I100" s="64"/>
      <c r="J100" s="64"/>
      <c r="K100" s="64"/>
      <c r="L100" s="187"/>
    </row>
    <row r="101" spans="2:12" ht="15">
      <c r="B101" s="65"/>
      <c r="C101" s="66" t="s">
        <v>77</v>
      </c>
      <c r="D101" s="24"/>
      <c r="E101" s="46">
        <f t="shared" si="11"/>
        <v>130000</v>
      </c>
      <c r="F101" s="63"/>
      <c r="G101" s="64"/>
      <c r="H101" s="64"/>
      <c r="I101" s="64"/>
      <c r="J101" s="64"/>
      <c r="K101" s="64"/>
      <c r="L101" s="187"/>
    </row>
    <row r="102" spans="2:12" ht="24">
      <c r="B102" s="45"/>
      <c r="C102" s="67"/>
      <c r="D102" s="33" t="s">
        <v>78</v>
      </c>
      <c r="E102" s="49">
        <f>L104</f>
        <v>130000</v>
      </c>
      <c r="F102" s="305" t="s">
        <v>80</v>
      </c>
      <c r="G102" s="306"/>
      <c r="H102" s="306"/>
      <c r="I102" s="306"/>
      <c r="J102" s="306"/>
      <c r="K102" s="306"/>
      <c r="L102" s="307"/>
    </row>
    <row r="103" spans="2:12" ht="14.25" customHeight="1">
      <c r="B103" s="45"/>
      <c r="C103" s="67"/>
      <c r="D103" s="33" t="s">
        <v>81</v>
      </c>
      <c r="E103" s="49"/>
      <c r="F103" s="35" t="s">
        <v>36</v>
      </c>
      <c r="G103" s="61">
        <v>130000</v>
      </c>
      <c r="H103" s="51"/>
      <c r="I103" s="36" t="s">
        <v>59</v>
      </c>
      <c r="J103" s="35"/>
      <c r="K103" s="36"/>
      <c r="L103" s="184">
        <f>G103</f>
        <v>130000</v>
      </c>
    </row>
    <row r="104" spans="2:12" ht="15" thickBot="1">
      <c r="B104" s="74"/>
      <c r="C104" s="75"/>
      <c r="D104" s="76"/>
      <c r="E104" s="77"/>
      <c r="F104" s="78" t="s">
        <v>41</v>
      </c>
      <c r="G104" s="78"/>
      <c r="H104" s="78"/>
      <c r="I104" s="78"/>
      <c r="J104" s="78"/>
      <c r="K104" s="78"/>
      <c r="L104" s="189">
        <f>SUM(L103)</f>
        <v>130000</v>
      </c>
    </row>
    <row r="105" spans="2:12" ht="15">
      <c r="B105" s="79" t="s">
        <v>82</v>
      </c>
      <c r="C105" s="79"/>
      <c r="D105" s="79"/>
      <c r="E105" s="80">
        <f>E5+E10+E15+E20+E25+E30+E70+E75+E80+E85+E90+E95+E100</f>
        <v>6400166490</v>
      </c>
      <c r="F105" s="16"/>
      <c r="G105" s="16"/>
      <c r="H105" s="16"/>
      <c r="I105" s="16"/>
      <c r="J105" s="16"/>
      <c r="K105" s="16"/>
      <c r="L105" s="190"/>
    </row>
    <row r="107" ht="15">
      <c r="E107" s="81"/>
    </row>
    <row r="108" ht="14.25" customHeight="1"/>
    <row r="111" ht="14.25" customHeight="1"/>
    <row r="115" ht="14.25" customHeight="1"/>
    <row r="131" ht="14.25" customHeight="1"/>
    <row r="132" ht="14.25" customHeight="1"/>
    <row r="133" ht="14.25" customHeight="1"/>
    <row r="134" ht="14.25" customHeight="1"/>
    <row r="140" ht="14.25" customHeight="1"/>
    <row r="141" ht="14.25" customHeight="1"/>
    <row r="142" ht="14.25" customHeight="1"/>
    <row r="153" ht="14.25" customHeight="1"/>
  </sheetData>
  <mergeCells count="40">
    <mergeCell ref="F82:L82"/>
    <mergeCell ref="F87:L87"/>
    <mergeCell ref="F92:L92"/>
    <mergeCell ref="F97:L97"/>
    <mergeCell ref="F102:L102"/>
    <mergeCell ref="D77:D78"/>
    <mergeCell ref="F77:L77"/>
    <mergeCell ref="D32:D33"/>
    <mergeCell ref="F33:L33"/>
    <mergeCell ref="F35:L35"/>
    <mergeCell ref="F37:L37"/>
    <mergeCell ref="F41:L41"/>
    <mergeCell ref="F45:L45"/>
    <mergeCell ref="F47:L47"/>
    <mergeCell ref="F49:L49"/>
    <mergeCell ref="F53:L53"/>
    <mergeCell ref="D72:D73"/>
    <mergeCell ref="F72:L72"/>
    <mergeCell ref="F39:L39"/>
    <mergeCell ref="F51:L51"/>
    <mergeCell ref="G30:J30"/>
    <mergeCell ref="C11:C12"/>
    <mergeCell ref="D12:D13"/>
    <mergeCell ref="F12:L12"/>
    <mergeCell ref="C21:C22"/>
    <mergeCell ref="D22:D23"/>
    <mergeCell ref="F22:L22"/>
    <mergeCell ref="C26:C27"/>
    <mergeCell ref="D27:D28"/>
    <mergeCell ref="F27:L27"/>
    <mergeCell ref="C16:C17"/>
    <mergeCell ref="D17:D18"/>
    <mergeCell ref="F17:L17"/>
    <mergeCell ref="B1:L1"/>
    <mergeCell ref="B3:D3"/>
    <mergeCell ref="E3:E4"/>
    <mergeCell ref="F3:L4"/>
    <mergeCell ref="C6:C7"/>
    <mergeCell ref="D7:D8"/>
    <mergeCell ref="F7:L7"/>
  </mergeCells>
  <printOptions horizontalCentered="1"/>
  <pageMargins left="0.35433070866141736" right="0.2755905511811024" top="0.5905511811023623" bottom="0.4724409448818898" header="0.31496062992125984" footer="0.31496062992125984"/>
  <pageSetup horizontalDpi="600" verticalDpi="600" orientation="portrait" paperSize="9" scale="80" r:id="rId1"/>
  <headerFooter>
    <oddFooter>&amp;L리드릭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221"/>
  <sheetViews>
    <sheetView workbookViewId="0" topLeftCell="A1">
      <pane ySplit="4" topLeftCell="A193" activePane="bottomLeft" state="frozen"/>
      <selection pane="topLeft" activeCell="D34" sqref="D34"/>
      <selection pane="bottomLeft" activeCell="G217" sqref="G217"/>
    </sheetView>
  </sheetViews>
  <sheetFormatPr defaultColWidth="9.140625" defaultRowHeight="15"/>
  <cols>
    <col min="1" max="1" width="0.42578125" style="84" customWidth="1"/>
    <col min="2" max="2" width="10.8515625" style="84" customWidth="1"/>
    <col min="3" max="4" width="11.28125" style="84" customWidth="1"/>
    <col min="5" max="5" width="15.7109375" style="84" customWidth="1"/>
    <col min="6" max="6" width="18.140625" style="84" customWidth="1"/>
    <col min="7" max="7" width="13.00390625" style="84" customWidth="1"/>
    <col min="8" max="8" width="2.421875" style="84" bestFit="1" customWidth="1"/>
    <col min="9" max="10" width="5.28125" style="84" bestFit="1" customWidth="1"/>
    <col min="11" max="11" width="2.28125" style="84" bestFit="1" customWidth="1"/>
    <col min="12" max="12" width="15.140625" style="84" customWidth="1"/>
    <col min="13" max="14" width="8.7109375" style="83" customWidth="1"/>
    <col min="15" max="220" width="8.7109375" style="84" customWidth="1"/>
    <col min="221" max="221" width="3.57421875" style="84" customWidth="1"/>
    <col min="222" max="223" width="12.57421875" style="84" customWidth="1"/>
    <col min="224" max="224" width="14.8515625" style="84" bestFit="1" customWidth="1"/>
    <col min="225" max="226" width="13.00390625" style="84" bestFit="1" customWidth="1"/>
    <col min="227" max="227" width="12.140625" style="84" bestFit="1" customWidth="1"/>
    <col min="228" max="228" width="5.57421875" style="84" bestFit="1" customWidth="1"/>
    <col min="229" max="229" width="15.140625" style="84" customWidth="1"/>
    <col min="230" max="230" width="2.421875" style="84" bestFit="1" customWidth="1"/>
    <col min="231" max="231" width="4.7109375" style="84" bestFit="1" customWidth="1"/>
    <col min="232" max="232" width="14.421875" style="84" customWidth="1"/>
    <col min="233" max="233" width="2.28125" style="84" bestFit="1" customWidth="1"/>
    <col min="234" max="234" width="12.421875" style="84" customWidth="1"/>
    <col min="235" max="235" width="11.421875" style="84" bestFit="1" customWidth="1"/>
    <col min="236" max="236" width="10.57421875" style="84" bestFit="1" customWidth="1"/>
    <col min="237" max="237" width="13.140625" style="84" bestFit="1" customWidth="1"/>
    <col min="238" max="238" width="9.7109375" style="84" bestFit="1" customWidth="1"/>
    <col min="239" max="240" width="11.28125" style="84" bestFit="1" customWidth="1"/>
    <col min="241" max="476" width="8.7109375" style="84" customWidth="1"/>
    <col min="477" max="477" width="3.57421875" style="84" customWidth="1"/>
    <col min="478" max="479" width="12.57421875" style="84" customWidth="1"/>
    <col min="480" max="480" width="14.8515625" style="84" bestFit="1" customWidth="1"/>
    <col min="481" max="482" width="13.00390625" style="84" bestFit="1" customWidth="1"/>
    <col min="483" max="483" width="12.140625" style="84" bestFit="1" customWidth="1"/>
    <col min="484" max="484" width="5.57421875" style="84" bestFit="1" customWidth="1"/>
    <col min="485" max="485" width="15.140625" style="84" customWidth="1"/>
    <col min="486" max="486" width="2.421875" style="84" bestFit="1" customWidth="1"/>
    <col min="487" max="487" width="4.7109375" style="84" bestFit="1" customWidth="1"/>
    <col min="488" max="488" width="14.421875" style="84" customWidth="1"/>
    <col min="489" max="489" width="2.28125" style="84" bestFit="1" customWidth="1"/>
    <col min="490" max="490" width="12.421875" style="84" customWidth="1"/>
    <col min="491" max="491" width="11.421875" style="84" bestFit="1" customWidth="1"/>
    <col min="492" max="492" width="10.57421875" style="84" bestFit="1" customWidth="1"/>
    <col min="493" max="493" width="13.140625" style="84" bestFit="1" customWidth="1"/>
    <col min="494" max="494" width="9.7109375" style="84" bestFit="1" customWidth="1"/>
    <col min="495" max="496" width="11.28125" style="84" bestFit="1" customWidth="1"/>
    <col min="497" max="732" width="8.7109375" style="84" customWidth="1"/>
    <col min="733" max="733" width="3.57421875" style="84" customWidth="1"/>
    <col min="734" max="735" width="12.57421875" style="84" customWidth="1"/>
    <col min="736" max="736" width="14.8515625" style="84" bestFit="1" customWidth="1"/>
    <col min="737" max="738" width="13.00390625" style="84" bestFit="1" customWidth="1"/>
    <col min="739" max="739" width="12.140625" style="84" bestFit="1" customWidth="1"/>
    <col min="740" max="740" width="5.57421875" style="84" bestFit="1" customWidth="1"/>
    <col min="741" max="741" width="15.140625" style="84" customWidth="1"/>
    <col min="742" max="742" width="2.421875" style="84" bestFit="1" customWidth="1"/>
    <col min="743" max="743" width="4.7109375" style="84" bestFit="1" customWidth="1"/>
    <col min="744" max="744" width="14.421875" style="84" customWidth="1"/>
    <col min="745" max="745" width="2.28125" style="84" bestFit="1" customWidth="1"/>
    <col min="746" max="746" width="12.421875" style="84" customWidth="1"/>
    <col min="747" max="747" width="11.421875" style="84" bestFit="1" customWidth="1"/>
    <col min="748" max="748" width="10.57421875" style="84" bestFit="1" customWidth="1"/>
    <col min="749" max="749" width="13.140625" style="84" bestFit="1" customWidth="1"/>
    <col min="750" max="750" width="9.7109375" style="84" bestFit="1" customWidth="1"/>
    <col min="751" max="752" width="11.28125" style="84" bestFit="1" customWidth="1"/>
    <col min="753" max="988" width="8.7109375" style="84" customWidth="1"/>
    <col min="989" max="989" width="3.57421875" style="84" customWidth="1"/>
    <col min="990" max="991" width="12.57421875" style="84" customWidth="1"/>
    <col min="992" max="992" width="14.8515625" style="84" bestFit="1" customWidth="1"/>
    <col min="993" max="994" width="13.00390625" style="84" bestFit="1" customWidth="1"/>
    <col min="995" max="995" width="12.140625" style="84" bestFit="1" customWidth="1"/>
    <col min="996" max="996" width="5.57421875" style="84" bestFit="1" customWidth="1"/>
    <col min="997" max="997" width="15.140625" style="84" customWidth="1"/>
    <col min="998" max="998" width="2.421875" style="84" bestFit="1" customWidth="1"/>
    <col min="999" max="999" width="4.7109375" style="84" bestFit="1" customWidth="1"/>
    <col min="1000" max="1000" width="14.421875" style="84" customWidth="1"/>
    <col min="1001" max="1001" width="2.28125" style="84" bestFit="1" customWidth="1"/>
    <col min="1002" max="1002" width="12.421875" style="84" customWidth="1"/>
    <col min="1003" max="1003" width="11.421875" style="84" bestFit="1" customWidth="1"/>
    <col min="1004" max="1004" width="10.57421875" style="84" bestFit="1" customWidth="1"/>
    <col min="1005" max="1005" width="13.140625" style="84" bestFit="1" customWidth="1"/>
    <col min="1006" max="1006" width="9.7109375" style="84" bestFit="1" customWidth="1"/>
    <col min="1007" max="1008" width="11.28125" style="84" bestFit="1" customWidth="1"/>
    <col min="1009" max="1244" width="8.7109375" style="84" customWidth="1"/>
    <col min="1245" max="1245" width="3.57421875" style="84" customWidth="1"/>
    <col min="1246" max="1247" width="12.57421875" style="84" customWidth="1"/>
    <col min="1248" max="1248" width="14.8515625" style="84" bestFit="1" customWidth="1"/>
    <col min="1249" max="1250" width="13.00390625" style="84" bestFit="1" customWidth="1"/>
    <col min="1251" max="1251" width="12.140625" style="84" bestFit="1" customWidth="1"/>
    <col min="1252" max="1252" width="5.57421875" style="84" bestFit="1" customWidth="1"/>
    <col min="1253" max="1253" width="15.140625" style="84" customWidth="1"/>
    <col min="1254" max="1254" width="2.421875" style="84" bestFit="1" customWidth="1"/>
    <col min="1255" max="1255" width="4.7109375" style="84" bestFit="1" customWidth="1"/>
    <col min="1256" max="1256" width="14.421875" style="84" customWidth="1"/>
    <col min="1257" max="1257" width="2.28125" style="84" bestFit="1" customWidth="1"/>
    <col min="1258" max="1258" width="12.421875" style="84" customWidth="1"/>
    <col min="1259" max="1259" width="11.421875" style="84" bestFit="1" customWidth="1"/>
    <col min="1260" max="1260" width="10.57421875" style="84" bestFit="1" customWidth="1"/>
    <col min="1261" max="1261" width="13.140625" style="84" bestFit="1" customWidth="1"/>
    <col min="1262" max="1262" width="9.7109375" style="84" bestFit="1" customWidth="1"/>
    <col min="1263" max="1264" width="11.28125" style="84" bestFit="1" customWidth="1"/>
    <col min="1265" max="1500" width="8.7109375" style="84" customWidth="1"/>
    <col min="1501" max="1501" width="3.57421875" style="84" customWidth="1"/>
    <col min="1502" max="1503" width="12.57421875" style="84" customWidth="1"/>
    <col min="1504" max="1504" width="14.8515625" style="84" bestFit="1" customWidth="1"/>
    <col min="1505" max="1506" width="13.00390625" style="84" bestFit="1" customWidth="1"/>
    <col min="1507" max="1507" width="12.140625" style="84" bestFit="1" customWidth="1"/>
    <col min="1508" max="1508" width="5.57421875" style="84" bestFit="1" customWidth="1"/>
    <col min="1509" max="1509" width="15.140625" style="84" customWidth="1"/>
    <col min="1510" max="1510" width="2.421875" style="84" bestFit="1" customWidth="1"/>
    <col min="1511" max="1511" width="4.7109375" style="84" bestFit="1" customWidth="1"/>
    <col min="1512" max="1512" width="14.421875" style="84" customWidth="1"/>
    <col min="1513" max="1513" width="2.28125" style="84" bestFit="1" customWidth="1"/>
    <col min="1514" max="1514" width="12.421875" style="84" customWidth="1"/>
    <col min="1515" max="1515" width="11.421875" style="84" bestFit="1" customWidth="1"/>
    <col min="1516" max="1516" width="10.57421875" style="84" bestFit="1" customWidth="1"/>
    <col min="1517" max="1517" width="13.140625" style="84" bestFit="1" customWidth="1"/>
    <col min="1518" max="1518" width="9.7109375" style="84" bestFit="1" customWidth="1"/>
    <col min="1519" max="1520" width="11.28125" style="84" bestFit="1" customWidth="1"/>
    <col min="1521" max="1756" width="8.7109375" style="84" customWidth="1"/>
    <col min="1757" max="1757" width="3.57421875" style="84" customWidth="1"/>
    <col min="1758" max="1759" width="12.57421875" style="84" customWidth="1"/>
    <col min="1760" max="1760" width="14.8515625" style="84" bestFit="1" customWidth="1"/>
    <col min="1761" max="1762" width="13.00390625" style="84" bestFit="1" customWidth="1"/>
    <col min="1763" max="1763" width="12.140625" style="84" bestFit="1" customWidth="1"/>
    <col min="1764" max="1764" width="5.57421875" style="84" bestFit="1" customWidth="1"/>
    <col min="1765" max="1765" width="15.140625" style="84" customWidth="1"/>
    <col min="1766" max="1766" width="2.421875" style="84" bestFit="1" customWidth="1"/>
    <col min="1767" max="1767" width="4.7109375" style="84" bestFit="1" customWidth="1"/>
    <col min="1768" max="1768" width="14.421875" style="84" customWidth="1"/>
    <col min="1769" max="1769" width="2.28125" style="84" bestFit="1" customWidth="1"/>
    <col min="1770" max="1770" width="12.421875" style="84" customWidth="1"/>
    <col min="1771" max="1771" width="11.421875" style="84" bestFit="1" customWidth="1"/>
    <col min="1772" max="1772" width="10.57421875" style="84" bestFit="1" customWidth="1"/>
    <col min="1773" max="1773" width="13.140625" style="84" bestFit="1" customWidth="1"/>
    <col min="1774" max="1774" width="9.7109375" style="84" bestFit="1" customWidth="1"/>
    <col min="1775" max="1776" width="11.28125" style="84" bestFit="1" customWidth="1"/>
    <col min="1777" max="2012" width="8.7109375" style="84" customWidth="1"/>
    <col min="2013" max="2013" width="3.57421875" style="84" customWidth="1"/>
    <col min="2014" max="2015" width="12.57421875" style="84" customWidth="1"/>
    <col min="2016" max="2016" width="14.8515625" style="84" bestFit="1" customWidth="1"/>
    <col min="2017" max="2018" width="13.00390625" style="84" bestFit="1" customWidth="1"/>
    <col min="2019" max="2019" width="12.140625" style="84" bestFit="1" customWidth="1"/>
    <col min="2020" max="2020" width="5.57421875" style="84" bestFit="1" customWidth="1"/>
    <col min="2021" max="2021" width="15.140625" style="84" customWidth="1"/>
    <col min="2022" max="2022" width="2.421875" style="84" bestFit="1" customWidth="1"/>
    <col min="2023" max="2023" width="4.7109375" style="84" bestFit="1" customWidth="1"/>
    <col min="2024" max="2024" width="14.421875" style="84" customWidth="1"/>
    <col min="2025" max="2025" width="2.28125" style="84" bestFit="1" customWidth="1"/>
    <col min="2026" max="2026" width="12.421875" style="84" customWidth="1"/>
    <col min="2027" max="2027" width="11.421875" style="84" bestFit="1" customWidth="1"/>
    <col min="2028" max="2028" width="10.57421875" style="84" bestFit="1" customWidth="1"/>
    <col min="2029" max="2029" width="13.140625" style="84" bestFit="1" customWidth="1"/>
    <col min="2030" max="2030" width="9.7109375" style="84" bestFit="1" customWidth="1"/>
    <col min="2031" max="2032" width="11.28125" style="84" bestFit="1" customWidth="1"/>
    <col min="2033" max="2268" width="8.7109375" style="84" customWidth="1"/>
    <col min="2269" max="2269" width="3.57421875" style="84" customWidth="1"/>
    <col min="2270" max="2271" width="12.57421875" style="84" customWidth="1"/>
    <col min="2272" max="2272" width="14.8515625" style="84" bestFit="1" customWidth="1"/>
    <col min="2273" max="2274" width="13.00390625" style="84" bestFit="1" customWidth="1"/>
    <col min="2275" max="2275" width="12.140625" style="84" bestFit="1" customWidth="1"/>
    <col min="2276" max="2276" width="5.57421875" style="84" bestFit="1" customWidth="1"/>
    <col min="2277" max="2277" width="15.140625" style="84" customWidth="1"/>
    <col min="2278" max="2278" width="2.421875" style="84" bestFit="1" customWidth="1"/>
    <col min="2279" max="2279" width="4.7109375" style="84" bestFit="1" customWidth="1"/>
    <col min="2280" max="2280" width="14.421875" style="84" customWidth="1"/>
    <col min="2281" max="2281" width="2.28125" style="84" bestFit="1" customWidth="1"/>
    <col min="2282" max="2282" width="12.421875" style="84" customWidth="1"/>
    <col min="2283" max="2283" width="11.421875" style="84" bestFit="1" customWidth="1"/>
    <col min="2284" max="2284" width="10.57421875" style="84" bestFit="1" customWidth="1"/>
    <col min="2285" max="2285" width="13.140625" style="84" bestFit="1" customWidth="1"/>
    <col min="2286" max="2286" width="9.7109375" style="84" bestFit="1" customWidth="1"/>
    <col min="2287" max="2288" width="11.28125" style="84" bestFit="1" customWidth="1"/>
    <col min="2289" max="2524" width="8.7109375" style="84" customWidth="1"/>
    <col min="2525" max="2525" width="3.57421875" style="84" customWidth="1"/>
    <col min="2526" max="2527" width="12.57421875" style="84" customWidth="1"/>
    <col min="2528" max="2528" width="14.8515625" style="84" bestFit="1" customWidth="1"/>
    <col min="2529" max="2530" width="13.00390625" style="84" bestFit="1" customWidth="1"/>
    <col min="2531" max="2531" width="12.140625" style="84" bestFit="1" customWidth="1"/>
    <col min="2532" max="2532" width="5.57421875" style="84" bestFit="1" customWidth="1"/>
    <col min="2533" max="2533" width="15.140625" style="84" customWidth="1"/>
    <col min="2534" max="2534" width="2.421875" style="84" bestFit="1" customWidth="1"/>
    <col min="2535" max="2535" width="4.7109375" style="84" bestFit="1" customWidth="1"/>
    <col min="2536" max="2536" width="14.421875" style="84" customWidth="1"/>
    <col min="2537" max="2537" width="2.28125" style="84" bestFit="1" customWidth="1"/>
    <col min="2538" max="2538" width="12.421875" style="84" customWidth="1"/>
    <col min="2539" max="2539" width="11.421875" style="84" bestFit="1" customWidth="1"/>
    <col min="2540" max="2540" width="10.57421875" style="84" bestFit="1" customWidth="1"/>
    <col min="2541" max="2541" width="13.140625" style="84" bestFit="1" customWidth="1"/>
    <col min="2542" max="2542" width="9.7109375" style="84" bestFit="1" customWidth="1"/>
    <col min="2543" max="2544" width="11.28125" style="84" bestFit="1" customWidth="1"/>
    <col min="2545" max="2780" width="8.7109375" style="84" customWidth="1"/>
    <col min="2781" max="2781" width="3.57421875" style="84" customWidth="1"/>
    <col min="2782" max="2783" width="12.57421875" style="84" customWidth="1"/>
    <col min="2784" max="2784" width="14.8515625" style="84" bestFit="1" customWidth="1"/>
    <col min="2785" max="2786" width="13.00390625" style="84" bestFit="1" customWidth="1"/>
    <col min="2787" max="2787" width="12.140625" style="84" bestFit="1" customWidth="1"/>
    <col min="2788" max="2788" width="5.57421875" style="84" bestFit="1" customWidth="1"/>
    <col min="2789" max="2789" width="15.140625" style="84" customWidth="1"/>
    <col min="2790" max="2790" width="2.421875" style="84" bestFit="1" customWidth="1"/>
    <col min="2791" max="2791" width="4.7109375" style="84" bestFit="1" customWidth="1"/>
    <col min="2792" max="2792" width="14.421875" style="84" customWidth="1"/>
    <col min="2793" max="2793" width="2.28125" style="84" bestFit="1" customWidth="1"/>
    <col min="2794" max="2794" width="12.421875" style="84" customWidth="1"/>
    <col min="2795" max="2795" width="11.421875" style="84" bestFit="1" customWidth="1"/>
    <col min="2796" max="2796" width="10.57421875" style="84" bestFit="1" customWidth="1"/>
    <col min="2797" max="2797" width="13.140625" style="84" bestFit="1" customWidth="1"/>
    <col min="2798" max="2798" width="9.7109375" style="84" bestFit="1" customWidth="1"/>
    <col min="2799" max="2800" width="11.28125" style="84" bestFit="1" customWidth="1"/>
    <col min="2801" max="3036" width="8.7109375" style="84" customWidth="1"/>
    <col min="3037" max="3037" width="3.57421875" style="84" customWidth="1"/>
    <col min="3038" max="3039" width="12.57421875" style="84" customWidth="1"/>
    <col min="3040" max="3040" width="14.8515625" style="84" bestFit="1" customWidth="1"/>
    <col min="3041" max="3042" width="13.00390625" style="84" bestFit="1" customWidth="1"/>
    <col min="3043" max="3043" width="12.140625" style="84" bestFit="1" customWidth="1"/>
    <col min="3044" max="3044" width="5.57421875" style="84" bestFit="1" customWidth="1"/>
    <col min="3045" max="3045" width="15.140625" style="84" customWidth="1"/>
    <col min="3046" max="3046" width="2.421875" style="84" bestFit="1" customWidth="1"/>
    <col min="3047" max="3047" width="4.7109375" style="84" bestFit="1" customWidth="1"/>
    <col min="3048" max="3048" width="14.421875" style="84" customWidth="1"/>
    <col min="3049" max="3049" width="2.28125" style="84" bestFit="1" customWidth="1"/>
    <col min="3050" max="3050" width="12.421875" style="84" customWidth="1"/>
    <col min="3051" max="3051" width="11.421875" style="84" bestFit="1" customWidth="1"/>
    <col min="3052" max="3052" width="10.57421875" style="84" bestFit="1" customWidth="1"/>
    <col min="3053" max="3053" width="13.140625" style="84" bestFit="1" customWidth="1"/>
    <col min="3054" max="3054" width="9.7109375" style="84" bestFit="1" customWidth="1"/>
    <col min="3055" max="3056" width="11.28125" style="84" bestFit="1" customWidth="1"/>
    <col min="3057" max="3292" width="8.7109375" style="84" customWidth="1"/>
    <col min="3293" max="3293" width="3.57421875" style="84" customWidth="1"/>
    <col min="3294" max="3295" width="12.57421875" style="84" customWidth="1"/>
    <col min="3296" max="3296" width="14.8515625" style="84" bestFit="1" customWidth="1"/>
    <col min="3297" max="3298" width="13.00390625" style="84" bestFit="1" customWidth="1"/>
    <col min="3299" max="3299" width="12.140625" style="84" bestFit="1" customWidth="1"/>
    <col min="3300" max="3300" width="5.57421875" style="84" bestFit="1" customWidth="1"/>
    <col min="3301" max="3301" width="15.140625" style="84" customWidth="1"/>
    <col min="3302" max="3302" width="2.421875" style="84" bestFit="1" customWidth="1"/>
    <col min="3303" max="3303" width="4.7109375" style="84" bestFit="1" customWidth="1"/>
    <col min="3304" max="3304" width="14.421875" style="84" customWidth="1"/>
    <col min="3305" max="3305" width="2.28125" style="84" bestFit="1" customWidth="1"/>
    <col min="3306" max="3306" width="12.421875" style="84" customWidth="1"/>
    <col min="3307" max="3307" width="11.421875" style="84" bestFit="1" customWidth="1"/>
    <col min="3308" max="3308" width="10.57421875" style="84" bestFit="1" customWidth="1"/>
    <col min="3309" max="3309" width="13.140625" style="84" bestFit="1" customWidth="1"/>
    <col min="3310" max="3310" width="9.7109375" style="84" bestFit="1" customWidth="1"/>
    <col min="3311" max="3312" width="11.28125" style="84" bestFit="1" customWidth="1"/>
    <col min="3313" max="3548" width="8.7109375" style="84" customWidth="1"/>
    <col min="3549" max="3549" width="3.57421875" style="84" customWidth="1"/>
    <col min="3550" max="3551" width="12.57421875" style="84" customWidth="1"/>
    <col min="3552" max="3552" width="14.8515625" style="84" bestFit="1" customWidth="1"/>
    <col min="3553" max="3554" width="13.00390625" style="84" bestFit="1" customWidth="1"/>
    <col min="3555" max="3555" width="12.140625" style="84" bestFit="1" customWidth="1"/>
    <col min="3556" max="3556" width="5.57421875" style="84" bestFit="1" customWidth="1"/>
    <col min="3557" max="3557" width="15.140625" style="84" customWidth="1"/>
    <col min="3558" max="3558" width="2.421875" style="84" bestFit="1" customWidth="1"/>
    <col min="3559" max="3559" width="4.7109375" style="84" bestFit="1" customWidth="1"/>
    <col min="3560" max="3560" width="14.421875" style="84" customWidth="1"/>
    <col min="3561" max="3561" width="2.28125" style="84" bestFit="1" customWidth="1"/>
    <col min="3562" max="3562" width="12.421875" style="84" customWidth="1"/>
    <col min="3563" max="3563" width="11.421875" style="84" bestFit="1" customWidth="1"/>
    <col min="3564" max="3564" width="10.57421875" style="84" bestFit="1" customWidth="1"/>
    <col min="3565" max="3565" width="13.140625" style="84" bestFit="1" customWidth="1"/>
    <col min="3566" max="3566" width="9.7109375" style="84" bestFit="1" customWidth="1"/>
    <col min="3567" max="3568" width="11.28125" style="84" bestFit="1" customWidth="1"/>
    <col min="3569" max="3804" width="8.7109375" style="84" customWidth="1"/>
    <col min="3805" max="3805" width="3.57421875" style="84" customWidth="1"/>
    <col min="3806" max="3807" width="12.57421875" style="84" customWidth="1"/>
    <col min="3808" max="3808" width="14.8515625" style="84" bestFit="1" customWidth="1"/>
    <col min="3809" max="3810" width="13.00390625" style="84" bestFit="1" customWidth="1"/>
    <col min="3811" max="3811" width="12.140625" style="84" bestFit="1" customWidth="1"/>
    <col min="3812" max="3812" width="5.57421875" style="84" bestFit="1" customWidth="1"/>
    <col min="3813" max="3813" width="15.140625" style="84" customWidth="1"/>
    <col min="3814" max="3814" width="2.421875" style="84" bestFit="1" customWidth="1"/>
    <col min="3815" max="3815" width="4.7109375" style="84" bestFit="1" customWidth="1"/>
    <col min="3816" max="3816" width="14.421875" style="84" customWidth="1"/>
    <col min="3817" max="3817" width="2.28125" style="84" bestFit="1" customWidth="1"/>
    <col min="3818" max="3818" width="12.421875" style="84" customWidth="1"/>
    <col min="3819" max="3819" width="11.421875" style="84" bestFit="1" customWidth="1"/>
    <col min="3820" max="3820" width="10.57421875" style="84" bestFit="1" customWidth="1"/>
    <col min="3821" max="3821" width="13.140625" style="84" bestFit="1" customWidth="1"/>
    <col min="3822" max="3822" width="9.7109375" style="84" bestFit="1" customWidth="1"/>
    <col min="3823" max="3824" width="11.28125" style="84" bestFit="1" customWidth="1"/>
    <col min="3825" max="4060" width="8.7109375" style="84" customWidth="1"/>
    <col min="4061" max="4061" width="3.57421875" style="84" customWidth="1"/>
    <col min="4062" max="4063" width="12.57421875" style="84" customWidth="1"/>
    <col min="4064" max="4064" width="14.8515625" style="84" bestFit="1" customWidth="1"/>
    <col min="4065" max="4066" width="13.00390625" style="84" bestFit="1" customWidth="1"/>
    <col min="4067" max="4067" width="12.140625" style="84" bestFit="1" customWidth="1"/>
    <col min="4068" max="4068" width="5.57421875" style="84" bestFit="1" customWidth="1"/>
    <col min="4069" max="4069" width="15.140625" style="84" customWidth="1"/>
    <col min="4070" max="4070" width="2.421875" style="84" bestFit="1" customWidth="1"/>
    <col min="4071" max="4071" width="4.7109375" style="84" bestFit="1" customWidth="1"/>
    <col min="4072" max="4072" width="14.421875" style="84" customWidth="1"/>
    <col min="4073" max="4073" width="2.28125" style="84" bestFit="1" customWidth="1"/>
    <col min="4074" max="4074" width="12.421875" style="84" customWidth="1"/>
    <col min="4075" max="4075" width="11.421875" style="84" bestFit="1" customWidth="1"/>
    <col min="4076" max="4076" width="10.57421875" style="84" bestFit="1" customWidth="1"/>
    <col min="4077" max="4077" width="13.140625" style="84" bestFit="1" customWidth="1"/>
    <col min="4078" max="4078" width="9.7109375" style="84" bestFit="1" customWidth="1"/>
    <col min="4079" max="4080" width="11.28125" style="84" bestFit="1" customWidth="1"/>
    <col min="4081" max="4316" width="8.7109375" style="84" customWidth="1"/>
    <col min="4317" max="4317" width="3.57421875" style="84" customWidth="1"/>
    <col min="4318" max="4319" width="12.57421875" style="84" customWidth="1"/>
    <col min="4320" max="4320" width="14.8515625" style="84" bestFit="1" customWidth="1"/>
    <col min="4321" max="4322" width="13.00390625" style="84" bestFit="1" customWidth="1"/>
    <col min="4323" max="4323" width="12.140625" style="84" bestFit="1" customWidth="1"/>
    <col min="4324" max="4324" width="5.57421875" style="84" bestFit="1" customWidth="1"/>
    <col min="4325" max="4325" width="15.140625" style="84" customWidth="1"/>
    <col min="4326" max="4326" width="2.421875" style="84" bestFit="1" customWidth="1"/>
    <col min="4327" max="4327" width="4.7109375" style="84" bestFit="1" customWidth="1"/>
    <col min="4328" max="4328" width="14.421875" style="84" customWidth="1"/>
    <col min="4329" max="4329" width="2.28125" style="84" bestFit="1" customWidth="1"/>
    <col min="4330" max="4330" width="12.421875" style="84" customWidth="1"/>
    <col min="4331" max="4331" width="11.421875" style="84" bestFit="1" customWidth="1"/>
    <col min="4332" max="4332" width="10.57421875" style="84" bestFit="1" customWidth="1"/>
    <col min="4333" max="4333" width="13.140625" style="84" bestFit="1" customWidth="1"/>
    <col min="4334" max="4334" width="9.7109375" style="84" bestFit="1" customWidth="1"/>
    <col min="4335" max="4336" width="11.28125" style="84" bestFit="1" customWidth="1"/>
    <col min="4337" max="4572" width="8.7109375" style="84" customWidth="1"/>
    <col min="4573" max="4573" width="3.57421875" style="84" customWidth="1"/>
    <col min="4574" max="4575" width="12.57421875" style="84" customWidth="1"/>
    <col min="4576" max="4576" width="14.8515625" style="84" bestFit="1" customWidth="1"/>
    <col min="4577" max="4578" width="13.00390625" style="84" bestFit="1" customWidth="1"/>
    <col min="4579" max="4579" width="12.140625" style="84" bestFit="1" customWidth="1"/>
    <col min="4580" max="4580" width="5.57421875" style="84" bestFit="1" customWidth="1"/>
    <col min="4581" max="4581" width="15.140625" style="84" customWidth="1"/>
    <col min="4582" max="4582" width="2.421875" style="84" bestFit="1" customWidth="1"/>
    <col min="4583" max="4583" width="4.7109375" style="84" bestFit="1" customWidth="1"/>
    <col min="4584" max="4584" width="14.421875" style="84" customWidth="1"/>
    <col min="4585" max="4585" width="2.28125" style="84" bestFit="1" customWidth="1"/>
    <col min="4586" max="4586" width="12.421875" style="84" customWidth="1"/>
    <col min="4587" max="4587" width="11.421875" style="84" bestFit="1" customWidth="1"/>
    <col min="4588" max="4588" width="10.57421875" style="84" bestFit="1" customWidth="1"/>
    <col min="4589" max="4589" width="13.140625" style="84" bestFit="1" customWidth="1"/>
    <col min="4590" max="4590" width="9.7109375" style="84" bestFit="1" customWidth="1"/>
    <col min="4591" max="4592" width="11.28125" style="84" bestFit="1" customWidth="1"/>
    <col min="4593" max="4828" width="8.7109375" style="84" customWidth="1"/>
    <col min="4829" max="4829" width="3.57421875" style="84" customWidth="1"/>
    <col min="4830" max="4831" width="12.57421875" style="84" customWidth="1"/>
    <col min="4832" max="4832" width="14.8515625" style="84" bestFit="1" customWidth="1"/>
    <col min="4833" max="4834" width="13.00390625" style="84" bestFit="1" customWidth="1"/>
    <col min="4835" max="4835" width="12.140625" style="84" bestFit="1" customWidth="1"/>
    <col min="4836" max="4836" width="5.57421875" style="84" bestFit="1" customWidth="1"/>
    <col min="4837" max="4837" width="15.140625" style="84" customWidth="1"/>
    <col min="4838" max="4838" width="2.421875" style="84" bestFit="1" customWidth="1"/>
    <col min="4839" max="4839" width="4.7109375" style="84" bestFit="1" customWidth="1"/>
    <col min="4840" max="4840" width="14.421875" style="84" customWidth="1"/>
    <col min="4841" max="4841" width="2.28125" style="84" bestFit="1" customWidth="1"/>
    <col min="4842" max="4842" width="12.421875" style="84" customWidth="1"/>
    <col min="4843" max="4843" width="11.421875" style="84" bestFit="1" customWidth="1"/>
    <col min="4844" max="4844" width="10.57421875" style="84" bestFit="1" customWidth="1"/>
    <col min="4845" max="4845" width="13.140625" style="84" bestFit="1" customWidth="1"/>
    <col min="4846" max="4846" width="9.7109375" style="84" bestFit="1" customWidth="1"/>
    <col min="4847" max="4848" width="11.28125" style="84" bestFit="1" customWidth="1"/>
    <col min="4849" max="5084" width="8.7109375" style="84" customWidth="1"/>
    <col min="5085" max="5085" width="3.57421875" style="84" customWidth="1"/>
    <col min="5086" max="5087" width="12.57421875" style="84" customWidth="1"/>
    <col min="5088" max="5088" width="14.8515625" style="84" bestFit="1" customWidth="1"/>
    <col min="5089" max="5090" width="13.00390625" style="84" bestFit="1" customWidth="1"/>
    <col min="5091" max="5091" width="12.140625" style="84" bestFit="1" customWidth="1"/>
    <col min="5092" max="5092" width="5.57421875" style="84" bestFit="1" customWidth="1"/>
    <col min="5093" max="5093" width="15.140625" style="84" customWidth="1"/>
    <col min="5094" max="5094" width="2.421875" style="84" bestFit="1" customWidth="1"/>
    <col min="5095" max="5095" width="4.7109375" style="84" bestFit="1" customWidth="1"/>
    <col min="5096" max="5096" width="14.421875" style="84" customWidth="1"/>
    <col min="5097" max="5097" width="2.28125" style="84" bestFit="1" customWidth="1"/>
    <col min="5098" max="5098" width="12.421875" style="84" customWidth="1"/>
    <col min="5099" max="5099" width="11.421875" style="84" bestFit="1" customWidth="1"/>
    <col min="5100" max="5100" width="10.57421875" style="84" bestFit="1" customWidth="1"/>
    <col min="5101" max="5101" width="13.140625" style="84" bestFit="1" customWidth="1"/>
    <col min="5102" max="5102" width="9.7109375" style="84" bestFit="1" customWidth="1"/>
    <col min="5103" max="5104" width="11.28125" style="84" bestFit="1" customWidth="1"/>
    <col min="5105" max="5340" width="8.7109375" style="84" customWidth="1"/>
    <col min="5341" max="5341" width="3.57421875" style="84" customWidth="1"/>
    <col min="5342" max="5343" width="12.57421875" style="84" customWidth="1"/>
    <col min="5344" max="5344" width="14.8515625" style="84" bestFit="1" customWidth="1"/>
    <col min="5345" max="5346" width="13.00390625" style="84" bestFit="1" customWidth="1"/>
    <col min="5347" max="5347" width="12.140625" style="84" bestFit="1" customWidth="1"/>
    <col min="5348" max="5348" width="5.57421875" style="84" bestFit="1" customWidth="1"/>
    <col min="5349" max="5349" width="15.140625" style="84" customWidth="1"/>
    <col min="5350" max="5350" width="2.421875" style="84" bestFit="1" customWidth="1"/>
    <col min="5351" max="5351" width="4.7109375" style="84" bestFit="1" customWidth="1"/>
    <col min="5352" max="5352" width="14.421875" style="84" customWidth="1"/>
    <col min="5353" max="5353" width="2.28125" style="84" bestFit="1" customWidth="1"/>
    <col min="5354" max="5354" width="12.421875" style="84" customWidth="1"/>
    <col min="5355" max="5355" width="11.421875" style="84" bestFit="1" customWidth="1"/>
    <col min="5356" max="5356" width="10.57421875" style="84" bestFit="1" customWidth="1"/>
    <col min="5357" max="5357" width="13.140625" style="84" bestFit="1" customWidth="1"/>
    <col min="5358" max="5358" width="9.7109375" style="84" bestFit="1" customWidth="1"/>
    <col min="5359" max="5360" width="11.28125" style="84" bestFit="1" customWidth="1"/>
    <col min="5361" max="5596" width="8.7109375" style="84" customWidth="1"/>
    <col min="5597" max="5597" width="3.57421875" style="84" customWidth="1"/>
    <col min="5598" max="5599" width="12.57421875" style="84" customWidth="1"/>
    <col min="5600" max="5600" width="14.8515625" style="84" bestFit="1" customWidth="1"/>
    <col min="5601" max="5602" width="13.00390625" style="84" bestFit="1" customWidth="1"/>
    <col min="5603" max="5603" width="12.140625" style="84" bestFit="1" customWidth="1"/>
    <col min="5604" max="5604" width="5.57421875" style="84" bestFit="1" customWidth="1"/>
    <col min="5605" max="5605" width="15.140625" style="84" customWidth="1"/>
    <col min="5606" max="5606" width="2.421875" style="84" bestFit="1" customWidth="1"/>
    <col min="5607" max="5607" width="4.7109375" style="84" bestFit="1" customWidth="1"/>
    <col min="5608" max="5608" width="14.421875" style="84" customWidth="1"/>
    <col min="5609" max="5609" width="2.28125" style="84" bestFit="1" customWidth="1"/>
    <col min="5610" max="5610" width="12.421875" style="84" customWidth="1"/>
    <col min="5611" max="5611" width="11.421875" style="84" bestFit="1" customWidth="1"/>
    <col min="5612" max="5612" width="10.57421875" style="84" bestFit="1" customWidth="1"/>
    <col min="5613" max="5613" width="13.140625" style="84" bestFit="1" customWidth="1"/>
    <col min="5614" max="5614" width="9.7109375" style="84" bestFit="1" customWidth="1"/>
    <col min="5615" max="5616" width="11.28125" style="84" bestFit="1" customWidth="1"/>
    <col min="5617" max="5852" width="8.7109375" style="84" customWidth="1"/>
    <col min="5853" max="5853" width="3.57421875" style="84" customWidth="1"/>
    <col min="5854" max="5855" width="12.57421875" style="84" customWidth="1"/>
    <col min="5856" max="5856" width="14.8515625" style="84" bestFit="1" customWidth="1"/>
    <col min="5857" max="5858" width="13.00390625" style="84" bestFit="1" customWidth="1"/>
    <col min="5859" max="5859" width="12.140625" style="84" bestFit="1" customWidth="1"/>
    <col min="5860" max="5860" width="5.57421875" style="84" bestFit="1" customWidth="1"/>
    <col min="5861" max="5861" width="15.140625" style="84" customWidth="1"/>
    <col min="5862" max="5862" width="2.421875" style="84" bestFit="1" customWidth="1"/>
    <col min="5863" max="5863" width="4.7109375" style="84" bestFit="1" customWidth="1"/>
    <col min="5864" max="5864" width="14.421875" style="84" customWidth="1"/>
    <col min="5865" max="5865" width="2.28125" style="84" bestFit="1" customWidth="1"/>
    <col min="5866" max="5866" width="12.421875" style="84" customWidth="1"/>
    <col min="5867" max="5867" width="11.421875" style="84" bestFit="1" customWidth="1"/>
    <col min="5868" max="5868" width="10.57421875" style="84" bestFit="1" customWidth="1"/>
    <col min="5869" max="5869" width="13.140625" style="84" bestFit="1" customWidth="1"/>
    <col min="5870" max="5870" width="9.7109375" style="84" bestFit="1" customWidth="1"/>
    <col min="5871" max="5872" width="11.28125" style="84" bestFit="1" customWidth="1"/>
    <col min="5873" max="6108" width="8.7109375" style="84" customWidth="1"/>
    <col min="6109" max="6109" width="3.57421875" style="84" customWidth="1"/>
    <col min="6110" max="6111" width="12.57421875" style="84" customWidth="1"/>
    <col min="6112" max="6112" width="14.8515625" style="84" bestFit="1" customWidth="1"/>
    <col min="6113" max="6114" width="13.00390625" style="84" bestFit="1" customWidth="1"/>
    <col min="6115" max="6115" width="12.140625" style="84" bestFit="1" customWidth="1"/>
    <col min="6116" max="6116" width="5.57421875" style="84" bestFit="1" customWidth="1"/>
    <col min="6117" max="6117" width="15.140625" style="84" customWidth="1"/>
    <col min="6118" max="6118" width="2.421875" style="84" bestFit="1" customWidth="1"/>
    <col min="6119" max="6119" width="4.7109375" style="84" bestFit="1" customWidth="1"/>
    <col min="6120" max="6120" width="14.421875" style="84" customWidth="1"/>
    <col min="6121" max="6121" width="2.28125" style="84" bestFit="1" customWidth="1"/>
    <col min="6122" max="6122" width="12.421875" style="84" customWidth="1"/>
    <col min="6123" max="6123" width="11.421875" style="84" bestFit="1" customWidth="1"/>
    <col min="6124" max="6124" width="10.57421875" style="84" bestFit="1" customWidth="1"/>
    <col min="6125" max="6125" width="13.140625" style="84" bestFit="1" customWidth="1"/>
    <col min="6126" max="6126" width="9.7109375" style="84" bestFit="1" customWidth="1"/>
    <col min="6127" max="6128" width="11.28125" style="84" bestFit="1" customWidth="1"/>
    <col min="6129" max="6364" width="8.7109375" style="84" customWidth="1"/>
    <col min="6365" max="6365" width="3.57421875" style="84" customWidth="1"/>
    <col min="6366" max="6367" width="12.57421875" style="84" customWidth="1"/>
    <col min="6368" max="6368" width="14.8515625" style="84" bestFit="1" customWidth="1"/>
    <col min="6369" max="6370" width="13.00390625" style="84" bestFit="1" customWidth="1"/>
    <col min="6371" max="6371" width="12.140625" style="84" bestFit="1" customWidth="1"/>
    <col min="6372" max="6372" width="5.57421875" style="84" bestFit="1" customWidth="1"/>
    <col min="6373" max="6373" width="15.140625" style="84" customWidth="1"/>
    <col min="6374" max="6374" width="2.421875" style="84" bestFit="1" customWidth="1"/>
    <col min="6375" max="6375" width="4.7109375" style="84" bestFit="1" customWidth="1"/>
    <col min="6376" max="6376" width="14.421875" style="84" customWidth="1"/>
    <col min="6377" max="6377" width="2.28125" style="84" bestFit="1" customWidth="1"/>
    <col min="6378" max="6378" width="12.421875" style="84" customWidth="1"/>
    <col min="6379" max="6379" width="11.421875" style="84" bestFit="1" customWidth="1"/>
    <col min="6380" max="6380" width="10.57421875" style="84" bestFit="1" customWidth="1"/>
    <col min="6381" max="6381" width="13.140625" style="84" bestFit="1" customWidth="1"/>
    <col min="6382" max="6382" width="9.7109375" style="84" bestFit="1" customWidth="1"/>
    <col min="6383" max="6384" width="11.28125" style="84" bestFit="1" customWidth="1"/>
    <col min="6385" max="6620" width="8.7109375" style="84" customWidth="1"/>
    <col min="6621" max="6621" width="3.57421875" style="84" customWidth="1"/>
    <col min="6622" max="6623" width="12.57421875" style="84" customWidth="1"/>
    <col min="6624" max="6624" width="14.8515625" style="84" bestFit="1" customWidth="1"/>
    <col min="6625" max="6626" width="13.00390625" style="84" bestFit="1" customWidth="1"/>
    <col min="6627" max="6627" width="12.140625" style="84" bestFit="1" customWidth="1"/>
    <col min="6628" max="6628" width="5.57421875" style="84" bestFit="1" customWidth="1"/>
    <col min="6629" max="6629" width="15.140625" style="84" customWidth="1"/>
    <col min="6630" max="6630" width="2.421875" style="84" bestFit="1" customWidth="1"/>
    <col min="6631" max="6631" width="4.7109375" style="84" bestFit="1" customWidth="1"/>
    <col min="6632" max="6632" width="14.421875" style="84" customWidth="1"/>
    <col min="6633" max="6633" width="2.28125" style="84" bestFit="1" customWidth="1"/>
    <col min="6634" max="6634" width="12.421875" style="84" customWidth="1"/>
    <col min="6635" max="6635" width="11.421875" style="84" bestFit="1" customWidth="1"/>
    <col min="6636" max="6636" width="10.57421875" style="84" bestFit="1" customWidth="1"/>
    <col min="6637" max="6637" width="13.140625" style="84" bestFit="1" customWidth="1"/>
    <col min="6638" max="6638" width="9.7109375" style="84" bestFit="1" customWidth="1"/>
    <col min="6639" max="6640" width="11.28125" style="84" bestFit="1" customWidth="1"/>
    <col min="6641" max="6876" width="8.7109375" style="84" customWidth="1"/>
    <col min="6877" max="6877" width="3.57421875" style="84" customWidth="1"/>
    <col min="6878" max="6879" width="12.57421875" style="84" customWidth="1"/>
    <col min="6880" max="6880" width="14.8515625" style="84" bestFit="1" customWidth="1"/>
    <col min="6881" max="6882" width="13.00390625" style="84" bestFit="1" customWidth="1"/>
    <col min="6883" max="6883" width="12.140625" style="84" bestFit="1" customWidth="1"/>
    <col min="6884" max="6884" width="5.57421875" style="84" bestFit="1" customWidth="1"/>
    <col min="6885" max="6885" width="15.140625" style="84" customWidth="1"/>
    <col min="6886" max="6886" width="2.421875" style="84" bestFit="1" customWidth="1"/>
    <col min="6887" max="6887" width="4.7109375" style="84" bestFit="1" customWidth="1"/>
    <col min="6888" max="6888" width="14.421875" style="84" customWidth="1"/>
    <col min="6889" max="6889" width="2.28125" style="84" bestFit="1" customWidth="1"/>
    <col min="6890" max="6890" width="12.421875" style="84" customWidth="1"/>
    <col min="6891" max="6891" width="11.421875" style="84" bestFit="1" customWidth="1"/>
    <col min="6892" max="6892" width="10.57421875" style="84" bestFit="1" customWidth="1"/>
    <col min="6893" max="6893" width="13.140625" style="84" bestFit="1" customWidth="1"/>
    <col min="6894" max="6894" width="9.7109375" style="84" bestFit="1" customWidth="1"/>
    <col min="6895" max="6896" width="11.28125" style="84" bestFit="1" customWidth="1"/>
    <col min="6897" max="7132" width="8.7109375" style="84" customWidth="1"/>
    <col min="7133" max="7133" width="3.57421875" style="84" customWidth="1"/>
    <col min="7134" max="7135" width="12.57421875" style="84" customWidth="1"/>
    <col min="7136" max="7136" width="14.8515625" style="84" bestFit="1" customWidth="1"/>
    <col min="7137" max="7138" width="13.00390625" style="84" bestFit="1" customWidth="1"/>
    <col min="7139" max="7139" width="12.140625" style="84" bestFit="1" customWidth="1"/>
    <col min="7140" max="7140" width="5.57421875" style="84" bestFit="1" customWidth="1"/>
    <col min="7141" max="7141" width="15.140625" style="84" customWidth="1"/>
    <col min="7142" max="7142" width="2.421875" style="84" bestFit="1" customWidth="1"/>
    <col min="7143" max="7143" width="4.7109375" style="84" bestFit="1" customWidth="1"/>
    <col min="7144" max="7144" width="14.421875" style="84" customWidth="1"/>
    <col min="7145" max="7145" width="2.28125" style="84" bestFit="1" customWidth="1"/>
    <col min="7146" max="7146" width="12.421875" style="84" customWidth="1"/>
    <col min="7147" max="7147" width="11.421875" style="84" bestFit="1" customWidth="1"/>
    <col min="7148" max="7148" width="10.57421875" style="84" bestFit="1" customWidth="1"/>
    <col min="7149" max="7149" width="13.140625" style="84" bestFit="1" customWidth="1"/>
    <col min="7150" max="7150" width="9.7109375" style="84" bestFit="1" customWidth="1"/>
    <col min="7151" max="7152" width="11.28125" style="84" bestFit="1" customWidth="1"/>
    <col min="7153" max="7388" width="8.7109375" style="84" customWidth="1"/>
    <col min="7389" max="7389" width="3.57421875" style="84" customWidth="1"/>
    <col min="7390" max="7391" width="12.57421875" style="84" customWidth="1"/>
    <col min="7392" max="7392" width="14.8515625" style="84" bestFit="1" customWidth="1"/>
    <col min="7393" max="7394" width="13.00390625" style="84" bestFit="1" customWidth="1"/>
    <col min="7395" max="7395" width="12.140625" style="84" bestFit="1" customWidth="1"/>
    <col min="7396" max="7396" width="5.57421875" style="84" bestFit="1" customWidth="1"/>
    <col min="7397" max="7397" width="15.140625" style="84" customWidth="1"/>
    <col min="7398" max="7398" width="2.421875" style="84" bestFit="1" customWidth="1"/>
    <col min="7399" max="7399" width="4.7109375" style="84" bestFit="1" customWidth="1"/>
    <col min="7400" max="7400" width="14.421875" style="84" customWidth="1"/>
    <col min="7401" max="7401" width="2.28125" style="84" bestFit="1" customWidth="1"/>
    <col min="7402" max="7402" width="12.421875" style="84" customWidth="1"/>
    <col min="7403" max="7403" width="11.421875" style="84" bestFit="1" customWidth="1"/>
    <col min="7404" max="7404" width="10.57421875" style="84" bestFit="1" customWidth="1"/>
    <col min="7405" max="7405" width="13.140625" style="84" bestFit="1" customWidth="1"/>
    <col min="7406" max="7406" width="9.7109375" style="84" bestFit="1" customWidth="1"/>
    <col min="7407" max="7408" width="11.28125" style="84" bestFit="1" customWidth="1"/>
    <col min="7409" max="7644" width="8.7109375" style="84" customWidth="1"/>
    <col min="7645" max="7645" width="3.57421875" style="84" customWidth="1"/>
    <col min="7646" max="7647" width="12.57421875" style="84" customWidth="1"/>
    <col min="7648" max="7648" width="14.8515625" style="84" bestFit="1" customWidth="1"/>
    <col min="7649" max="7650" width="13.00390625" style="84" bestFit="1" customWidth="1"/>
    <col min="7651" max="7651" width="12.140625" style="84" bestFit="1" customWidth="1"/>
    <col min="7652" max="7652" width="5.57421875" style="84" bestFit="1" customWidth="1"/>
    <col min="7653" max="7653" width="15.140625" style="84" customWidth="1"/>
    <col min="7654" max="7654" width="2.421875" style="84" bestFit="1" customWidth="1"/>
    <col min="7655" max="7655" width="4.7109375" style="84" bestFit="1" customWidth="1"/>
    <col min="7656" max="7656" width="14.421875" style="84" customWidth="1"/>
    <col min="7657" max="7657" width="2.28125" style="84" bestFit="1" customWidth="1"/>
    <col min="7658" max="7658" width="12.421875" style="84" customWidth="1"/>
    <col min="7659" max="7659" width="11.421875" style="84" bestFit="1" customWidth="1"/>
    <col min="7660" max="7660" width="10.57421875" style="84" bestFit="1" customWidth="1"/>
    <col min="7661" max="7661" width="13.140625" style="84" bestFit="1" customWidth="1"/>
    <col min="7662" max="7662" width="9.7109375" style="84" bestFit="1" customWidth="1"/>
    <col min="7663" max="7664" width="11.28125" style="84" bestFit="1" customWidth="1"/>
    <col min="7665" max="7900" width="8.7109375" style="84" customWidth="1"/>
    <col min="7901" max="7901" width="3.57421875" style="84" customWidth="1"/>
    <col min="7902" max="7903" width="12.57421875" style="84" customWidth="1"/>
    <col min="7904" max="7904" width="14.8515625" style="84" bestFit="1" customWidth="1"/>
    <col min="7905" max="7906" width="13.00390625" style="84" bestFit="1" customWidth="1"/>
    <col min="7907" max="7907" width="12.140625" style="84" bestFit="1" customWidth="1"/>
    <col min="7908" max="7908" width="5.57421875" style="84" bestFit="1" customWidth="1"/>
    <col min="7909" max="7909" width="15.140625" style="84" customWidth="1"/>
    <col min="7910" max="7910" width="2.421875" style="84" bestFit="1" customWidth="1"/>
    <col min="7911" max="7911" width="4.7109375" style="84" bestFit="1" customWidth="1"/>
    <col min="7912" max="7912" width="14.421875" style="84" customWidth="1"/>
    <col min="7913" max="7913" width="2.28125" style="84" bestFit="1" customWidth="1"/>
    <col min="7914" max="7914" width="12.421875" style="84" customWidth="1"/>
    <col min="7915" max="7915" width="11.421875" style="84" bestFit="1" customWidth="1"/>
    <col min="7916" max="7916" width="10.57421875" style="84" bestFit="1" customWidth="1"/>
    <col min="7917" max="7917" width="13.140625" style="84" bestFit="1" customWidth="1"/>
    <col min="7918" max="7918" width="9.7109375" style="84" bestFit="1" customWidth="1"/>
    <col min="7919" max="7920" width="11.28125" style="84" bestFit="1" customWidth="1"/>
    <col min="7921" max="8156" width="8.7109375" style="84" customWidth="1"/>
    <col min="8157" max="8157" width="3.57421875" style="84" customWidth="1"/>
    <col min="8158" max="8159" width="12.57421875" style="84" customWidth="1"/>
    <col min="8160" max="8160" width="14.8515625" style="84" bestFit="1" customWidth="1"/>
    <col min="8161" max="8162" width="13.00390625" style="84" bestFit="1" customWidth="1"/>
    <col min="8163" max="8163" width="12.140625" style="84" bestFit="1" customWidth="1"/>
    <col min="8164" max="8164" width="5.57421875" style="84" bestFit="1" customWidth="1"/>
    <col min="8165" max="8165" width="15.140625" style="84" customWidth="1"/>
    <col min="8166" max="8166" width="2.421875" style="84" bestFit="1" customWidth="1"/>
    <col min="8167" max="8167" width="4.7109375" style="84" bestFit="1" customWidth="1"/>
    <col min="8168" max="8168" width="14.421875" style="84" customWidth="1"/>
    <col min="8169" max="8169" width="2.28125" style="84" bestFit="1" customWidth="1"/>
    <col min="8170" max="8170" width="12.421875" style="84" customWidth="1"/>
    <col min="8171" max="8171" width="11.421875" style="84" bestFit="1" customWidth="1"/>
    <col min="8172" max="8172" width="10.57421875" style="84" bestFit="1" customWidth="1"/>
    <col min="8173" max="8173" width="13.140625" style="84" bestFit="1" customWidth="1"/>
    <col min="8174" max="8174" width="9.7109375" style="84" bestFit="1" customWidth="1"/>
    <col min="8175" max="8176" width="11.28125" style="84" bestFit="1" customWidth="1"/>
    <col min="8177" max="8412" width="8.7109375" style="84" customWidth="1"/>
    <col min="8413" max="8413" width="3.57421875" style="84" customWidth="1"/>
    <col min="8414" max="8415" width="12.57421875" style="84" customWidth="1"/>
    <col min="8416" max="8416" width="14.8515625" style="84" bestFit="1" customWidth="1"/>
    <col min="8417" max="8418" width="13.00390625" style="84" bestFit="1" customWidth="1"/>
    <col min="8419" max="8419" width="12.140625" style="84" bestFit="1" customWidth="1"/>
    <col min="8420" max="8420" width="5.57421875" style="84" bestFit="1" customWidth="1"/>
    <col min="8421" max="8421" width="15.140625" style="84" customWidth="1"/>
    <col min="8422" max="8422" width="2.421875" style="84" bestFit="1" customWidth="1"/>
    <col min="8423" max="8423" width="4.7109375" style="84" bestFit="1" customWidth="1"/>
    <col min="8424" max="8424" width="14.421875" style="84" customWidth="1"/>
    <col min="8425" max="8425" width="2.28125" style="84" bestFit="1" customWidth="1"/>
    <col min="8426" max="8426" width="12.421875" style="84" customWidth="1"/>
    <col min="8427" max="8427" width="11.421875" style="84" bestFit="1" customWidth="1"/>
    <col min="8428" max="8428" width="10.57421875" style="84" bestFit="1" customWidth="1"/>
    <col min="8429" max="8429" width="13.140625" style="84" bestFit="1" customWidth="1"/>
    <col min="8430" max="8430" width="9.7109375" style="84" bestFit="1" customWidth="1"/>
    <col min="8431" max="8432" width="11.28125" style="84" bestFit="1" customWidth="1"/>
    <col min="8433" max="8668" width="8.7109375" style="84" customWidth="1"/>
    <col min="8669" max="8669" width="3.57421875" style="84" customWidth="1"/>
    <col min="8670" max="8671" width="12.57421875" style="84" customWidth="1"/>
    <col min="8672" max="8672" width="14.8515625" style="84" bestFit="1" customWidth="1"/>
    <col min="8673" max="8674" width="13.00390625" style="84" bestFit="1" customWidth="1"/>
    <col min="8675" max="8675" width="12.140625" style="84" bestFit="1" customWidth="1"/>
    <col min="8676" max="8676" width="5.57421875" style="84" bestFit="1" customWidth="1"/>
    <col min="8677" max="8677" width="15.140625" style="84" customWidth="1"/>
    <col min="8678" max="8678" width="2.421875" style="84" bestFit="1" customWidth="1"/>
    <col min="8679" max="8679" width="4.7109375" style="84" bestFit="1" customWidth="1"/>
    <col min="8680" max="8680" width="14.421875" style="84" customWidth="1"/>
    <col min="8681" max="8681" width="2.28125" style="84" bestFit="1" customWidth="1"/>
    <col min="8682" max="8682" width="12.421875" style="84" customWidth="1"/>
    <col min="8683" max="8683" width="11.421875" style="84" bestFit="1" customWidth="1"/>
    <col min="8684" max="8684" width="10.57421875" style="84" bestFit="1" customWidth="1"/>
    <col min="8685" max="8685" width="13.140625" style="84" bestFit="1" customWidth="1"/>
    <col min="8686" max="8686" width="9.7109375" style="84" bestFit="1" customWidth="1"/>
    <col min="8687" max="8688" width="11.28125" style="84" bestFit="1" customWidth="1"/>
    <col min="8689" max="8924" width="8.7109375" style="84" customWidth="1"/>
    <col min="8925" max="8925" width="3.57421875" style="84" customWidth="1"/>
    <col min="8926" max="8927" width="12.57421875" style="84" customWidth="1"/>
    <col min="8928" max="8928" width="14.8515625" style="84" bestFit="1" customWidth="1"/>
    <col min="8929" max="8930" width="13.00390625" style="84" bestFit="1" customWidth="1"/>
    <col min="8931" max="8931" width="12.140625" style="84" bestFit="1" customWidth="1"/>
    <col min="8932" max="8932" width="5.57421875" style="84" bestFit="1" customWidth="1"/>
    <col min="8933" max="8933" width="15.140625" style="84" customWidth="1"/>
    <col min="8934" max="8934" width="2.421875" style="84" bestFit="1" customWidth="1"/>
    <col min="8935" max="8935" width="4.7109375" style="84" bestFit="1" customWidth="1"/>
    <col min="8936" max="8936" width="14.421875" style="84" customWidth="1"/>
    <col min="8937" max="8937" width="2.28125" style="84" bestFit="1" customWidth="1"/>
    <col min="8938" max="8938" width="12.421875" style="84" customWidth="1"/>
    <col min="8939" max="8939" width="11.421875" style="84" bestFit="1" customWidth="1"/>
    <col min="8940" max="8940" width="10.57421875" style="84" bestFit="1" customWidth="1"/>
    <col min="8941" max="8941" width="13.140625" style="84" bestFit="1" customWidth="1"/>
    <col min="8942" max="8942" width="9.7109375" style="84" bestFit="1" customWidth="1"/>
    <col min="8943" max="8944" width="11.28125" style="84" bestFit="1" customWidth="1"/>
    <col min="8945" max="9180" width="8.7109375" style="84" customWidth="1"/>
    <col min="9181" max="9181" width="3.57421875" style="84" customWidth="1"/>
    <col min="9182" max="9183" width="12.57421875" style="84" customWidth="1"/>
    <col min="9184" max="9184" width="14.8515625" style="84" bestFit="1" customWidth="1"/>
    <col min="9185" max="9186" width="13.00390625" style="84" bestFit="1" customWidth="1"/>
    <col min="9187" max="9187" width="12.140625" style="84" bestFit="1" customWidth="1"/>
    <col min="9188" max="9188" width="5.57421875" style="84" bestFit="1" customWidth="1"/>
    <col min="9189" max="9189" width="15.140625" style="84" customWidth="1"/>
    <col min="9190" max="9190" width="2.421875" style="84" bestFit="1" customWidth="1"/>
    <col min="9191" max="9191" width="4.7109375" style="84" bestFit="1" customWidth="1"/>
    <col min="9192" max="9192" width="14.421875" style="84" customWidth="1"/>
    <col min="9193" max="9193" width="2.28125" style="84" bestFit="1" customWidth="1"/>
    <col min="9194" max="9194" width="12.421875" style="84" customWidth="1"/>
    <col min="9195" max="9195" width="11.421875" style="84" bestFit="1" customWidth="1"/>
    <col min="9196" max="9196" width="10.57421875" style="84" bestFit="1" customWidth="1"/>
    <col min="9197" max="9197" width="13.140625" style="84" bestFit="1" customWidth="1"/>
    <col min="9198" max="9198" width="9.7109375" style="84" bestFit="1" customWidth="1"/>
    <col min="9199" max="9200" width="11.28125" style="84" bestFit="1" customWidth="1"/>
    <col min="9201" max="9436" width="8.7109375" style="84" customWidth="1"/>
    <col min="9437" max="9437" width="3.57421875" style="84" customWidth="1"/>
    <col min="9438" max="9439" width="12.57421875" style="84" customWidth="1"/>
    <col min="9440" max="9440" width="14.8515625" style="84" bestFit="1" customWidth="1"/>
    <col min="9441" max="9442" width="13.00390625" style="84" bestFit="1" customWidth="1"/>
    <col min="9443" max="9443" width="12.140625" style="84" bestFit="1" customWidth="1"/>
    <col min="9444" max="9444" width="5.57421875" style="84" bestFit="1" customWidth="1"/>
    <col min="9445" max="9445" width="15.140625" style="84" customWidth="1"/>
    <col min="9446" max="9446" width="2.421875" style="84" bestFit="1" customWidth="1"/>
    <col min="9447" max="9447" width="4.7109375" style="84" bestFit="1" customWidth="1"/>
    <col min="9448" max="9448" width="14.421875" style="84" customWidth="1"/>
    <col min="9449" max="9449" width="2.28125" style="84" bestFit="1" customWidth="1"/>
    <col min="9450" max="9450" width="12.421875" style="84" customWidth="1"/>
    <col min="9451" max="9451" width="11.421875" style="84" bestFit="1" customWidth="1"/>
    <col min="9452" max="9452" width="10.57421875" style="84" bestFit="1" customWidth="1"/>
    <col min="9453" max="9453" width="13.140625" style="84" bestFit="1" customWidth="1"/>
    <col min="9454" max="9454" width="9.7109375" style="84" bestFit="1" customWidth="1"/>
    <col min="9455" max="9456" width="11.28125" style="84" bestFit="1" customWidth="1"/>
    <col min="9457" max="9692" width="8.7109375" style="84" customWidth="1"/>
    <col min="9693" max="9693" width="3.57421875" style="84" customWidth="1"/>
    <col min="9694" max="9695" width="12.57421875" style="84" customWidth="1"/>
    <col min="9696" max="9696" width="14.8515625" style="84" bestFit="1" customWidth="1"/>
    <col min="9697" max="9698" width="13.00390625" style="84" bestFit="1" customWidth="1"/>
    <col min="9699" max="9699" width="12.140625" style="84" bestFit="1" customWidth="1"/>
    <col min="9700" max="9700" width="5.57421875" style="84" bestFit="1" customWidth="1"/>
    <col min="9701" max="9701" width="15.140625" style="84" customWidth="1"/>
    <col min="9702" max="9702" width="2.421875" style="84" bestFit="1" customWidth="1"/>
    <col min="9703" max="9703" width="4.7109375" style="84" bestFit="1" customWidth="1"/>
    <col min="9704" max="9704" width="14.421875" style="84" customWidth="1"/>
    <col min="9705" max="9705" width="2.28125" style="84" bestFit="1" customWidth="1"/>
    <col min="9706" max="9706" width="12.421875" style="84" customWidth="1"/>
    <col min="9707" max="9707" width="11.421875" style="84" bestFit="1" customWidth="1"/>
    <col min="9708" max="9708" width="10.57421875" style="84" bestFit="1" customWidth="1"/>
    <col min="9709" max="9709" width="13.140625" style="84" bestFit="1" customWidth="1"/>
    <col min="9710" max="9710" width="9.7109375" style="84" bestFit="1" customWidth="1"/>
    <col min="9711" max="9712" width="11.28125" style="84" bestFit="1" customWidth="1"/>
    <col min="9713" max="9948" width="8.7109375" style="84" customWidth="1"/>
    <col min="9949" max="9949" width="3.57421875" style="84" customWidth="1"/>
    <col min="9950" max="9951" width="12.57421875" style="84" customWidth="1"/>
    <col min="9952" max="9952" width="14.8515625" style="84" bestFit="1" customWidth="1"/>
    <col min="9953" max="9954" width="13.00390625" style="84" bestFit="1" customWidth="1"/>
    <col min="9955" max="9955" width="12.140625" style="84" bestFit="1" customWidth="1"/>
    <col min="9956" max="9956" width="5.57421875" style="84" bestFit="1" customWidth="1"/>
    <col min="9957" max="9957" width="15.140625" style="84" customWidth="1"/>
    <col min="9958" max="9958" width="2.421875" style="84" bestFit="1" customWidth="1"/>
    <col min="9959" max="9959" width="4.7109375" style="84" bestFit="1" customWidth="1"/>
    <col min="9960" max="9960" width="14.421875" style="84" customWidth="1"/>
    <col min="9961" max="9961" width="2.28125" style="84" bestFit="1" customWidth="1"/>
    <col min="9962" max="9962" width="12.421875" style="84" customWidth="1"/>
    <col min="9963" max="9963" width="11.421875" style="84" bestFit="1" customWidth="1"/>
    <col min="9964" max="9964" width="10.57421875" style="84" bestFit="1" customWidth="1"/>
    <col min="9965" max="9965" width="13.140625" style="84" bestFit="1" customWidth="1"/>
    <col min="9966" max="9966" width="9.7109375" style="84" bestFit="1" customWidth="1"/>
    <col min="9967" max="9968" width="11.28125" style="84" bestFit="1" customWidth="1"/>
    <col min="9969" max="10204" width="8.7109375" style="84" customWidth="1"/>
    <col min="10205" max="10205" width="3.57421875" style="84" customWidth="1"/>
    <col min="10206" max="10207" width="12.57421875" style="84" customWidth="1"/>
    <col min="10208" max="10208" width="14.8515625" style="84" bestFit="1" customWidth="1"/>
    <col min="10209" max="10210" width="13.00390625" style="84" bestFit="1" customWidth="1"/>
    <col min="10211" max="10211" width="12.140625" style="84" bestFit="1" customWidth="1"/>
    <col min="10212" max="10212" width="5.57421875" style="84" bestFit="1" customWidth="1"/>
    <col min="10213" max="10213" width="15.140625" style="84" customWidth="1"/>
    <col min="10214" max="10214" width="2.421875" style="84" bestFit="1" customWidth="1"/>
    <col min="10215" max="10215" width="4.7109375" style="84" bestFit="1" customWidth="1"/>
    <col min="10216" max="10216" width="14.421875" style="84" customWidth="1"/>
    <col min="10217" max="10217" width="2.28125" style="84" bestFit="1" customWidth="1"/>
    <col min="10218" max="10218" width="12.421875" style="84" customWidth="1"/>
    <col min="10219" max="10219" width="11.421875" style="84" bestFit="1" customWidth="1"/>
    <col min="10220" max="10220" width="10.57421875" style="84" bestFit="1" customWidth="1"/>
    <col min="10221" max="10221" width="13.140625" style="84" bestFit="1" customWidth="1"/>
    <col min="10222" max="10222" width="9.7109375" style="84" bestFit="1" customWidth="1"/>
    <col min="10223" max="10224" width="11.28125" style="84" bestFit="1" customWidth="1"/>
    <col min="10225" max="10460" width="8.7109375" style="84" customWidth="1"/>
    <col min="10461" max="10461" width="3.57421875" style="84" customWidth="1"/>
    <col min="10462" max="10463" width="12.57421875" style="84" customWidth="1"/>
    <col min="10464" max="10464" width="14.8515625" style="84" bestFit="1" customWidth="1"/>
    <col min="10465" max="10466" width="13.00390625" style="84" bestFit="1" customWidth="1"/>
    <col min="10467" max="10467" width="12.140625" style="84" bestFit="1" customWidth="1"/>
    <col min="10468" max="10468" width="5.57421875" style="84" bestFit="1" customWidth="1"/>
    <col min="10469" max="10469" width="15.140625" style="84" customWidth="1"/>
    <col min="10470" max="10470" width="2.421875" style="84" bestFit="1" customWidth="1"/>
    <col min="10471" max="10471" width="4.7109375" style="84" bestFit="1" customWidth="1"/>
    <col min="10472" max="10472" width="14.421875" style="84" customWidth="1"/>
    <col min="10473" max="10473" width="2.28125" style="84" bestFit="1" customWidth="1"/>
    <col min="10474" max="10474" width="12.421875" style="84" customWidth="1"/>
    <col min="10475" max="10475" width="11.421875" style="84" bestFit="1" customWidth="1"/>
    <col min="10476" max="10476" width="10.57421875" style="84" bestFit="1" customWidth="1"/>
    <col min="10477" max="10477" width="13.140625" style="84" bestFit="1" customWidth="1"/>
    <col min="10478" max="10478" width="9.7109375" style="84" bestFit="1" customWidth="1"/>
    <col min="10479" max="10480" width="11.28125" style="84" bestFit="1" customWidth="1"/>
    <col min="10481" max="10716" width="8.7109375" style="84" customWidth="1"/>
    <col min="10717" max="10717" width="3.57421875" style="84" customWidth="1"/>
    <col min="10718" max="10719" width="12.57421875" style="84" customWidth="1"/>
    <col min="10720" max="10720" width="14.8515625" style="84" bestFit="1" customWidth="1"/>
    <col min="10721" max="10722" width="13.00390625" style="84" bestFit="1" customWidth="1"/>
    <col min="10723" max="10723" width="12.140625" style="84" bestFit="1" customWidth="1"/>
    <col min="10724" max="10724" width="5.57421875" style="84" bestFit="1" customWidth="1"/>
    <col min="10725" max="10725" width="15.140625" style="84" customWidth="1"/>
    <col min="10726" max="10726" width="2.421875" style="84" bestFit="1" customWidth="1"/>
    <col min="10727" max="10727" width="4.7109375" style="84" bestFit="1" customWidth="1"/>
    <col min="10728" max="10728" width="14.421875" style="84" customWidth="1"/>
    <col min="10729" max="10729" width="2.28125" style="84" bestFit="1" customWidth="1"/>
    <col min="10730" max="10730" width="12.421875" style="84" customWidth="1"/>
    <col min="10731" max="10731" width="11.421875" style="84" bestFit="1" customWidth="1"/>
    <col min="10732" max="10732" width="10.57421875" style="84" bestFit="1" customWidth="1"/>
    <col min="10733" max="10733" width="13.140625" style="84" bestFit="1" customWidth="1"/>
    <col min="10734" max="10734" width="9.7109375" style="84" bestFit="1" customWidth="1"/>
    <col min="10735" max="10736" width="11.28125" style="84" bestFit="1" customWidth="1"/>
    <col min="10737" max="10972" width="8.7109375" style="84" customWidth="1"/>
    <col min="10973" max="10973" width="3.57421875" style="84" customWidth="1"/>
    <col min="10974" max="10975" width="12.57421875" style="84" customWidth="1"/>
    <col min="10976" max="10976" width="14.8515625" style="84" bestFit="1" customWidth="1"/>
    <col min="10977" max="10978" width="13.00390625" style="84" bestFit="1" customWidth="1"/>
    <col min="10979" max="10979" width="12.140625" style="84" bestFit="1" customWidth="1"/>
    <col min="10980" max="10980" width="5.57421875" style="84" bestFit="1" customWidth="1"/>
    <col min="10981" max="10981" width="15.140625" style="84" customWidth="1"/>
    <col min="10982" max="10982" width="2.421875" style="84" bestFit="1" customWidth="1"/>
    <col min="10983" max="10983" width="4.7109375" style="84" bestFit="1" customWidth="1"/>
    <col min="10984" max="10984" width="14.421875" style="84" customWidth="1"/>
    <col min="10985" max="10985" width="2.28125" style="84" bestFit="1" customWidth="1"/>
    <col min="10986" max="10986" width="12.421875" style="84" customWidth="1"/>
    <col min="10987" max="10987" width="11.421875" style="84" bestFit="1" customWidth="1"/>
    <col min="10988" max="10988" width="10.57421875" style="84" bestFit="1" customWidth="1"/>
    <col min="10989" max="10989" width="13.140625" style="84" bestFit="1" customWidth="1"/>
    <col min="10990" max="10990" width="9.7109375" style="84" bestFit="1" customWidth="1"/>
    <col min="10991" max="10992" width="11.28125" style="84" bestFit="1" customWidth="1"/>
    <col min="10993" max="11228" width="8.7109375" style="84" customWidth="1"/>
    <col min="11229" max="11229" width="3.57421875" style="84" customWidth="1"/>
    <col min="11230" max="11231" width="12.57421875" style="84" customWidth="1"/>
    <col min="11232" max="11232" width="14.8515625" style="84" bestFit="1" customWidth="1"/>
    <col min="11233" max="11234" width="13.00390625" style="84" bestFit="1" customWidth="1"/>
    <col min="11235" max="11235" width="12.140625" style="84" bestFit="1" customWidth="1"/>
    <col min="11236" max="11236" width="5.57421875" style="84" bestFit="1" customWidth="1"/>
    <col min="11237" max="11237" width="15.140625" style="84" customWidth="1"/>
    <col min="11238" max="11238" width="2.421875" style="84" bestFit="1" customWidth="1"/>
    <col min="11239" max="11239" width="4.7109375" style="84" bestFit="1" customWidth="1"/>
    <col min="11240" max="11240" width="14.421875" style="84" customWidth="1"/>
    <col min="11241" max="11241" width="2.28125" style="84" bestFit="1" customWidth="1"/>
    <col min="11242" max="11242" width="12.421875" style="84" customWidth="1"/>
    <col min="11243" max="11243" width="11.421875" style="84" bestFit="1" customWidth="1"/>
    <col min="11244" max="11244" width="10.57421875" style="84" bestFit="1" customWidth="1"/>
    <col min="11245" max="11245" width="13.140625" style="84" bestFit="1" customWidth="1"/>
    <col min="11246" max="11246" width="9.7109375" style="84" bestFit="1" customWidth="1"/>
    <col min="11247" max="11248" width="11.28125" style="84" bestFit="1" customWidth="1"/>
    <col min="11249" max="11484" width="8.7109375" style="84" customWidth="1"/>
    <col min="11485" max="11485" width="3.57421875" style="84" customWidth="1"/>
    <col min="11486" max="11487" width="12.57421875" style="84" customWidth="1"/>
    <col min="11488" max="11488" width="14.8515625" style="84" bestFit="1" customWidth="1"/>
    <col min="11489" max="11490" width="13.00390625" style="84" bestFit="1" customWidth="1"/>
    <col min="11491" max="11491" width="12.140625" style="84" bestFit="1" customWidth="1"/>
    <col min="11492" max="11492" width="5.57421875" style="84" bestFit="1" customWidth="1"/>
    <col min="11493" max="11493" width="15.140625" style="84" customWidth="1"/>
    <col min="11494" max="11494" width="2.421875" style="84" bestFit="1" customWidth="1"/>
    <col min="11495" max="11495" width="4.7109375" style="84" bestFit="1" customWidth="1"/>
    <col min="11496" max="11496" width="14.421875" style="84" customWidth="1"/>
    <col min="11497" max="11497" width="2.28125" style="84" bestFit="1" customWidth="1"/>
    <col min="11498" max="11498" width="12.421875" style="84" customWidth="1"/>
    <col min="11499" max="11499" width="11.421875" style="84" bestFit="1" customWidth="1"/>
    <col min="11500" max="11500" width="10.57421875" style="84" bestFit="1" customWidth="1"/>
    <col min="11501" max="11501" width="13.140625" style="84" bestFit="1" customWidth="1"/>
    <col min="11502" max="11502" width="9.7109375" style="84" bestFit="1" customWidth="1"/>
    <col min="11503" max="11504" width="11.28125" style="84" bestFit="1" customWidth="1"/>
    <col min="11505" max="11740" width="8.7109375" style="84" customWidth="1"/>
    <col min="11741" max="11741" width="3.57421875" style="84" customWidth="1"/>
    <col min="11742" max="11743" width="12.57421875" style="84" customWidth="1"/>
    <col min="11744" max="11744" width="14.8515625" style="84" bestFit="1" customWidth="1"/>
    <col min="11745" max="11746" width="13.00390625" style="84" bestFit="1" customWidth="1"/>
    <col min="11747" max="11747" width="12.140625" style="84" bestFit="1" customWidth="1"/>
    <col min="11748" max="11748" width="5.57421875" style="84" bestFit="1" customWidth="1"/>
    <col min="11749" max="11749" width="15.140625" style="84" customWidth="1"/>
    <col min="11750" max="11750" width="2.421875" style="84" bestFit="1" customWidth="1"/>
    <col min="11751" max="11751" width="4.7109375" style="84" bestFit="1" customWidth="1"/>
    <col min="11752" max="11752" width="14.421875" style="84" customWidth="1"/>
    <col min="11753" max="11753" width="2.28125" style="84" bestFit="1" customWidth="1"/>
    <col min="11754" max="11754" width="12.421875" style="84" customWidth="1"/>
    <col min="11755" max="11755" width="11.421875" style="84" bestFit="1" customWidth="1"/>
    <col min="11756" max="11756" width="10.57421875" style="84" bestFit="1" customWidth="1"/>
    <col min="11757" max="11757" width="13.140625" style="84" bestFit="1" customWidth="1"/>
    <col min="11758" max="11758" width="9.7109375" style="84" bestFit="1" customWidth="1"/>
    <col min="11759" max="11760" width="11.28125" style="84" bestFit="1" customWidth="1"/>
    <col min="11761" max="11996" width="8.7109375" style="84" customWidth="1"/>
    <col min="11997" max="11997" width="3.57421875" style="84" customWidth="1"/>
    <col min="11998" max="11999" width="12.57421875" style="84" customWidth="1"/>
    <col min="12000" max="12000" width="14.8515625" style="84" bestFit="1" customWidth="1"/>
    <col min="12001" max="12002" width="13.00390625" style="84" bestFit="1" customWidth="1"/>
    <col min="12003" max="12003" width="12.140625" style="84" bestFit="1" customWidth="1"/>
    <col min="12004" max="12004" width="5.57421875" style="84" bestFit="1" customWidth="1"/>
    <col min="12005" max="12005" width="15.140625" style="84" customWidth="1"/>
    <col min="12006" max="12006" width="2.421875" style="84" bestFit="1" customWidth="1"/>
    <col min="12007" max="12007" width="4.7109375" style="84" bestFit="1" customWidth="1"/>
    <col min="12008" max="12008" width="14.421875" style="84" customWidth="1"/>
    <col min="12009" max="12009" width="2.28125" style="84" bestFit="1" customWidth="1"/>
    <col min="12010" max="12010" width="12.421875" style="84" customWidth="1"/>
    <col min="12011" max="12011" width="11.421875" style="84" bestFit="1" customWidth="1"/>
    <col min="12012" max="12012" width="10.57421875" style="84" bestFit="1" customWidth="1"/>
    <col min="12013" max="12013" width="13.140625" style="84" bestFit="1" customWidth="1"/>
    <col min="12014" max="12014" width="9.7109375" style="84" bestFit="1" customWidth="1"/>
    <col min="12015" max="12016" width="11.28125" style="84" bestFit="1" customWidth="1"/>
    <col min="12017" max="12252" width="8.7109375" style="84" customWidth="1"/>
    <col min="12253" max="12253" width="3.57421875" style="84" customWidth="1"/>
    <col min="12254" max="12255" width="12.57421875" style="84" customWidth="1"/>
    <col min="12256" max="12256" width="14.8515625" style="84" bestFit="1" customWidth="1"/>
    <col min="12257" max="12258" width="13.00390625" style="84" bestFit="1" customWidth="1"/>
    <col min="12259" max="12259" width="12.140625" style="84" bestFit="1" customWidth="1"/>
    <col min="12260" max="12260" width="5.57421875" style="84" bestFit="1" customWidth="1"/>
    <col min="12261" max="12261" width="15.140625" style="84" customWidth="1"/>
    <col min="12262" max="12262" width="2.421875" style="84" bestFit="1" customWidth="1"/>
    <col min="12263" max="12263" width="4.7109375" style="84" bestFit="1" customWidth="1"/>
    <col min="12264" max="12264" width="14.421875" style="84" customWidth="1"/>
    <col min="12265" max="12265" width="2.28125" style="84" bestFit="1" customWidth="1"/>
    <col min="12266" max="12266" width="12.421875" style="84" customWidth="1"/>
    <col min="12267" max="12267" width="11.421875" style="84" bestFit="1" customWidth="1"/>
    <col min="12268" max="12268" width="10.57421875" style="84" bestFit="1" customWidth="1"/>
    <col min="12269" max="12269" width="13.140625" style="84" bestFit="1" customWidth="1"/>
    <col min="12270" max="12270" width="9.7109375" style="84" bestFit="1" customWidth="1"/>
    <col min="12271" max="12272" width="11.28125" style="84" bestFit="1" customWidth="1"/>
    <col min="12273" max="12508" width="8.7109375" style="84" customWidth="1"/>
    <col min="12509" max="12509" width="3.57421875" style="84" customWidth="1"/>
    <col min="12510" max="12511" width="12.57421875" style="84" customWidth="1"/>
    <col min="12512" max="12512" width="14.8515625" style="84" bestFit="1" customWidth="1"/>
    <col min="12513" max="12514" width="13.00390625" style="84" bestFit="1" customWidth="1"/>
    <col min="12515" max="12515" width="12.140625" style="84" bestFit="1" customWidth="1"/>
    <col min="12516" max="12516" width="5.57421875" style="84" bestFit="1" customWidth="1"/>
    <col min="12517" max="12517" width="15.140625" style="84" customWidth="1"/>
    <col min="12518" max="12518" width="2.421875" style="84" bestFit="1" customWidth="1"/>
    <col min="12519" max="12519" width="4.7109375" style="84" bestFit="1" customWidth="1"/>
    <col min="12520" max="12520" width="14.421875" style="84" customWidth="1"/>
    <col min="12521" max="12521" width="2.28125" style="84" bestFit="1" customWidth="1"/>
    <col min="12522" max="12522" width="12.421875" style="84" customWidth="1"/>
    <col min="12523" max="12523" width="11.421875" style="84" bestFit="1" customWidth="1"/>
    <col min="12524" max="12524" width="10.57421875" style="84" bestFit="1" customWidth="1"/>
    <col min="12525" max="12525" width="13.140625" style="84" bestFit="1" customWidth="1"/>
    <col min="12526" max="12526" width="9.7109375" style="84" bestFit="1" customWidth="1"/>
    <col min="12527" max="12528" width="11.28125" style="84" bestFit="1" customWidth="1"/>
    <col min="12529" max="12764" width="8.7109375" style="84" customWidth="1"/>
    <col min="12765" max="12765" width="3.57421875" style="84" customWidth="1"/>
    <col min="12766" max="12767" width="12.57421875" style="84" customWidth="1"/>
    <col min="12768" max="12768" width="14.8515625" style="84" bestFit="1" customWidth="1"/>
    <col min="12769" max="12770" width="13.00390625" style="84" bestFit="1" customWidth="1"/>
    <col min="12771" max="12771" width="12.140625" style="84" bestFit="1" customWidth="1"/>
    <col min="12772" max="12772" width="5.57421875" style="84" bestFit="1" customWidth="1"/>
    <col min="12773" max="12773" width="15.140625" style="84" customWidth="1"/>
    <col min="12774" max="12774" width="2.421875" style="84" bestFit="1" customWidth="1"/>
    <col min="12775" max="12775" width="4.7109375" style="84" bestFit="1" customWidth="1"/>
    <col min="12776" max="12776" width="14.421875" style="84" customWidth="1"/>
    <col min="12777" max="12777" width="2.28125" style="84" bestFit="1" customWidth="1"/>
    <col min="12778" max="12778" width="12.421875" style="84" customWidth="1"/>
    <col min="12779" max="12779" width="11.421875" style="84" bestFit="1" customWidth="1"/>
    <col min="12780" max="12780" width="10.57421875" style="84" bestFit="1" customWidth="1"/>
    <col min="12781" max="12781" width="13.140625" style="84" bestFit="1" customWidth="1"/>
    <col min="12782" max="12782" width="9.7109375" style="84" bestFit="1" customWidth="1"/>
    <col min="12783" max="12784" width="11.28125" style="84" bestFit="1" customWidth="1"/>
    <col min="12785" max="13020" width="8.7109375" style="84" customWidth="1"/>
    <col min="13021" max="13021" width="3.57421875" style="84" customWidth="1"/>
    <col min="13022" max="13023" width="12.57421875" style="84" customWidth="1"/>
    <col min="13024" max="13024" width="14.8515625" style="84" bestFit="1" customWidth="1"/>
    <col min="13025" max="13026" width="13.00390625" style="84" bestFit="1" customWidth="1"/>
    <col min="13027" max="13027" width="12.140625" style="84" bestFit="1" customWidth="1"/>
    <col min="13028" max="13028" width="5.57421875" style="84" bestFit="1" customWidth="1"/>
    <col min="13029" max="13029" width="15.140625" style="84" customWidth="1"/>
    <col min="13030" max="13030" width="2.421875" style="84" bestFit="1" customWidth="1"/>
    <col min="13031" max="13031" width="4.7109375" style="84" bestFit="1" customWidth="1"/>
    <col min="13032" max="13032" width="14.421875" style="84" customWidth="1"/>
    <col min="13033" max="13033" width="2.28125" style="84" bestFit="1" customWidth="1"/>
    <col min="13034" max="13034" width="12.421875" style="84" customWidth="1"/>
    <col min="13035" max="13035" width="11.421875" style="84" bestFit="1" customWidth="1"/>
    <col min="13036" max="13036" width="10.57421875" style="84" bestFit="1" customWidth="1"/>
    <col min="13037" max="13037" width="13.140625" style="84" bestFit="1" customWidth="1"/>
    <col min="13038" max="13038" width="9.7109375" style="84" bestFit="1" customWidth="1"/>
    <col min="13039" max="13040" width="11.28125" style="84" bestFit="1" customWidth="1"/>
    <col min="13041" max="13276" width="8.7109375" style="84" customWidth="1"/>
    <col min="13277" max="13277" width="3.57421875" style="84" customWidth="1"/>
    <col min="13278" max="13279" width="12.57421875" style="84" customWidth="1"/>
    <col min="13280" max="13280" width="14.8515625" style="84" bestFit="1" customWidth="1"/>
    <col min="13281" max="13282" width="13.00390625" style="84" bestFit="1" customWidth="1"/>
    <col min="13283" max="13283" width="12.140625" style="84" bestFit="1" customWidth="1"/>
    <col min="13284" max="13284" width="5.57421875" style="84" bestFit="1" customWidth="1"/>
    <col min="13285" max="13285" width="15.140625" style="84" customWidth="1"/>
    <col min="13286" max="13286" width="2.421875" style="84" bestFit="1" customWidth="1"/>
    <col min="13287" max="13287" width="4.7109375" style="84" bestFit="1" customWidth="1"/>
    <col min="13288" max="13288" width="14.421875" style="84" customWidth="1"/>
    <col min="13289" max="13289" width="2.28125" style="84" bestFit="1" customWidth="1"/>
    <col min="13290" max="13290" width="12.421875" style="84" customWidth="1"/>
    <col min="13291" max="13291" width="11.421875" style="84" bestFit="1" customWidth="1"/>
    <col min="13292" max="13292" width="10.57421875" style="84" bestFit="1" customWidth="1"/>
    <col min="13293" max="13293" width="13.140625" style="84" bestFit="1" customWidth="1"/>
    <col min="13294" max="13294" width="9.7109375" style="84" bestFit="1" customWidth="1"/>
    <col min="13295" max="13296" width="11.28125" style="84" bestFit="1" customWidth="1"/>
    <col min="13297" max="13532" width="8.7109375" style="84" customWidth="1"/>
    <col min="13533" max="13533" width="3.57421875" style="84" customWidth="1"/>
    <col min="13534" max="13535" width="12.57421875" style="84" customWidth="1"/>
    <col min="13536" max="13536" width="14.8515625" style="84" bestFit="1" customWidth="1"/>
    <col min="13537" max="13538" width="13.00390625" style="84" bestFit="1" customWidth="1"/>
    <col min="13539" max="13539" width="12.140625" style="84" bestFit="1" customWidth="1"/>
    <col min="13540" max="13540" width="5.57421875" style="84" bestFit="1" customWidth="1"/>
    <col min="13541" max="13541" width="15.140625" style="84" customWidth="1"/>
    <col min="13542" max="13542" width="2.421875" style="84" bestFit="1" customWidth="1"/>
    <col min="13543" max="13543" width="4.7109375" style="84" bestFit="1" customWidth="1"/>
    <col min="13544" max="13544" width="14.421875" style="84" customWidth="1"/>
    <col min="13545" max="13545" width="2.28125" style="84" bestFit="1" customWidth="1"/>
    <col min="13546" max="13546" width="12.421875" style="84" customWidth="1"/>
    <col min="13547" max="13547" width="11.421875" style="84" bestFit="1" customWidth="1"/>
    <col min="13548" max="13548" width="10.57421875" style="84" bestFit="1" customWidth="1"/>
    <col min="13549" max="13549" width="13.140625" style="84" bestFit="1" customWidth="1"/>
    <col min="13550" max="13550" width="9.7109375" style="84" bestFit="1" customWidth="1"/>
    <col min="13551" max="13552" width="11.28125" style="84" bestFit="1" customWidth="1"/>
    <col min="13553" max="13788" width="8.7109375" style="84" customWidth="1"/>
    <col min="13789" max="13789" width="3.57421875" style="84" customWidth="1"/>
    <col min="13790" max="13791" width="12.57421875" style="84" customWidth="1"/>
    <col min="13792" max="13792" width="14.8515625" style="84" bestFit="1" customWidth="1"/>
    <col min="13793" max="13794" width="13.00390625" style="84" bestFit="1" customWidth="1"/>
    <col min="13795" max="13795" width="12.140625" style="84" bestFit="1" customWidth="1"/>
    <col min="13796" max="13796" width="5.57421875" style="84" bestFit="1" customWidth="1"/>
    <col min="13797" max="13797" width="15.140625" style="84" customWidth="1"/>
    <col min="13798" max="13798" width="2.421875" style="84" bestFit="1" customWidth="1"/>
    <col min="13799" max="13799" width="4.7109375" style="84" bestFit="1" customWidth="1"/>
    <col min="13800" max="13800" width="14.421875" style="84" customWidth="1"/>
    <col min="13801" max="13801" width="2.28125" style="84" bestFit="1" customWidth="1"/>
    <col min="13802" max="13802" width="12.421875" style="84" customWidth="1"/>
    <col min="13803" max="13803" width="11.421875" style="84" bestFit="1" customWidth="1"/>
    <col min="13804" max="13804" width="10.57421875" style="84" bestFit="1" customWidth="1"/>
    <col min="13805" max="13805" width="13.140625" style="84" bestFit="1" customWidth="1"/>
    <col min="13806" max="13806" width="9.7109375" style="84" bestFit="1" customWidth="1"/>
    <col min="13807" max="13808" width="11.28125" style="84" bestFit="1" customWidth="1"/>
    <col min="13809" max="14044" width="8.7109375" style="84" customWidth="1"/>
    <col min="14045" max="14045" width="3.57421875" style="84" customWidth="1"/>
    <col min="14046" max="14047" width="12.57421875" style="84" customWidth="1"/>
    <col min="14048" max="14048" width="14.8515625" style="84" bestFit="1" customWidth="1"/>
    <col min="14049" max="14050" width="13.00390625" style="84" bestFit="1" customWidth="1"/>
    <col min="14051" max="14051" width="12.140625" style="84" bestFit="1" customWidth="1"/>
    <col min="14052" max="14052" width="5.57421875" style="84" bestFit="1" customWidth="1"/>
    <col min="14053" max="14053" width="15.140625" style="84" customWidth="1"/>
    <col min="14054" max="14054" width="2.421875" style="84" bestFit="1" customWidth="1"/>
    <col min="14055" max="14055" width="4.7109375" style="84" bestFit="1" customWidth="1"/>
    <col min="14056" max="14056" width="14.421875" style="84" customWidth="1"/>
    <col min="14057" max="14057" width="2.28125" style="84" bestFit="1" customWidth="1"/>
    <col min="14058" max="14058" width="12.421875" style="84" customWidth="1"/>
    <col min="14059" max="14059" width="11.421875" style="84" bestFit="1" customWidth="1"/>
    <col min="14060" max="14060" width="10.57421875" style="84" bestFit="1" customWidth="1"/>
    <col min="14061" max="14061" width="13.140625" style="84" bestFit="1" customWidth="1"/>
    <col min="14062" max="14062" width="9.7109375" style="84" bestFit="1" customWidth="1"/>
    <col min="14063" max="14064" width="11.28125" style="84" bestFit="1" customWidth="1"/>
    <col min="14065" max="14300" width="8.7109375" style="84" customWidth="1"/>
    <col min="14301" max="14301" width="3.57421875" style="84" customWidth="1"/>
    <col min="14302" max="14303" width="12.57421875" style="84" customWidth="1"/>
    <col min="14304" max="14304" width="14.8515625" style="84" bestFit="1" customWidth="1"/>
    <col min="14305" max="14306" width="13.00390625" style="84" bestFit="1" customWidth="1"/>
    <col min="14307" max="14307" width="12.140625" style="84" bestFit="1" customWidth="1"/>
    <col min="14308" max="14308" width="5.57421875" style="84" bestFit="1" customWidth="1"/>
    <col min="14309" max="14309" width="15.140625" style="84" customWidth="1"/>
    <col min="14310" max="14310" width="2.421875" style="84" bestFit="1" customWidth="1"/>
    <col min="14311" max="14311" width="4.7109375" style="84" bestFit="1" customWidth="1"/>
    <col min="14312" max="14312" width="14.421875" style="84" customWidth="1"/>
    <col min="14313" max="14313" width="2.28125" style="84" bestFit="1" customWidth="1"/>
    <col min="14314" max="14314" width="12.421875" style="84" customWidth="1"/>
    <col min="14315" max="14315" width="11.421875" style="84" bestFit="1" customWidth="1"/>
    <col min="14316" max="14316" width="10.57421875" style="84" bestFit="1" customWidth="1"/>
    <col min="14317" max="14317" width="13.140625" style="84" bestFit="1" customWidth="1"/>
    <col min="14318" max="14318" width="9.7109375" style="84" bestFit="1" customWidth="1"/>
    <col min="14319" max="14320" width="11.28125" style="84" bestFit="1" customWidth="1"/>
    <col min="14321" max="14556" width="8.7109375" style="84" customWidth="1"/>
    <col min="14557" max="14557" width="3.57421875" style="84" customWidth="1"/>
    <col min="14558" max="14559" width="12.57421875" style="84" customWidth="1"/>
    <col min="14560" max="14560" width="14.8515625" style="84" bestFit="1" customWidth="1"/>
    <col min="14561" max="14562" width="13.00390625" style="84" bestFit="1" customWidth="1"/>
    <col min="14563" max="14563" width="12.140625" style="84" bestFit="1" customWidth="1"/>
    <col min="14564" max="14564" width="5.57421875" style="84" bestFit="1" customWidth="1"/>
    <col min="14565" max="14565" width="15.140625" style="84" customWidth="1"/>
    <col min="14566" max="14566" width="2.421875" style="84" bestFit="1" customWidth="1"/>
    <col min="14567" max="14567" width="4.7109375" style="84" bestFit="1" customWidth="1"/>
    <col min="14568" max="14568" width="14.421875" style="84" customWidth="1"/>
    <col min="14569" max="14569" width="2.28125" style="84" bestFit="1" customWidth="1"/>
    <col min="14570" max="14570" width="12.421875" style="84" customWidth="1"/>
    <col min="14571" max="14571" width="11.421875" style="84" bestFit="1" customWidth="1"/>
    <col min="14572" max="14572" width="10.57421875" style="84" bestFit="1" customWidth="1"/>
    <col min="14573" max="14573" width="13.140625" style="84" bestFit="1" customWidth="1"/>
    <col min="14574" max="14574" width="9.7109375" style="84" bestFit="1" customWidth="1"/>
    <col min="14575" max="14576" width="11.28125" style="84" bestFit="1" customWidth="1"/>
    <col min="14577" max="14812" width="8.7109375" style="84" customWidth="1"/>
    <col min="14813" max="14813" width="3.57421875" style="84" customWidth="1"/>
    <col min="14814" max="14815" width="12.57421875" style="84" customWidth="1"/>
    <col min="14816" max="14816" width="14.8515625" style="84" bestFit="1" customWidth="1"/>
    <col min="14817" max="14818" width="13.00390625" style="84" bestFit="1" customWidth="1"/>
    <col min="14819" max="14819" width="12.140625" style="84" bestFit="1" customWidth="1"/>
    <col min="14820" max="14820" width="5.57421875" style="84" bestFit="1" customWidth="1"/>
    <col min="14821" max="14821" width="15.140625" style="84" customWidth="1"/>
    <col min="14822" max="14822" width="2.421875" style="84" bestFit="1" customWidth="1"/>
    <col min="14823" max="14823" width="4.7109375" style="84" bestFit="1" customWidth="1"/>
    <col min="14824" max="14824" width="14.421875" style="84" customWidth="1"/>
    <col min="14825" max="14825" width="2.28125" style="84" bestFit="1" customWidth="1"/>
    <col min="14826" max="14826" width="12.421875" style="84" customWidth="1"/>
    <col min="14827" max="14827" width="11.421875" style="84" bestFit="1" customWidth="1"/>
    <col min="14828" max="14828" width="10.57421875" style="84" bestFit="1" customWidth="1"/>
    <col min="14829" max="14829" width="13.140625" style="84" bestFit="1" customWidth="1"/>
    <col min="14830" max="14830" width="9.7109375" style="84" bestFit="1" customWidth="1"/>
    <col min="14831" max="14832" width="11.28125" style="84" bestFit="1" customWidth="1"/>
    <col min="14833" max="15068" width="8.7109375" style="84" customWidth="1"/>
    <col min="15069" max="15069" width="3.57421875" style="84" customWidth="1"/>
    <col min="15070" max="15071" width="12.57421875" style="84" customWidth="1"/>
    <col min="15072" max="15072" width="14.8515625" style="84" bestFit="1" customWidth="1"/>
    <col min="15073" max="15074" width="13.00390625" style="84" bestFit="1" customWidth="1"/>
    <col min="15075" max="15075" width="12.140625" style="84" bestFit="1" customWidth="1"/>
    <col min="15076" max="15076" width="5.57421875" style="84" bestFit="1" customWidth="1"/>
    <col min="15077" max="15077" width="15.140625" style="84" customWidth="1"/>
    <col min="15078" max="15078" width="2.421875" style="84" bestFit="1" customWidth="1"/>
    <col min="15079" max="15079" width="4.7109375" style="84" bestFit="1" customWidth="1"/>
    <col min="15080" max="15080" width="14.421875" style="84" customWidth="1"/>
    <col min="15081" max="15081" width="2.28125" style="84" bestFit="1" customWidth="1"/>
    <col min="15082" max="15082" width="12.421875" style="84" customWidth="1"/>
    <col min="15083" max="15083" width="11.421875" style="84" bestFit="1" customWidth="1"/>
    <col min="15084" max="15084" width="10.57421875" style="84" bestFit="1" customWidth="1"/>
    <col min="15085" max="15085" width="13.140625" style="84" bestFit="1" customWidth="1"/>
    <col min="15086" max="15086" width="9.7109375" style="84" bestFit="1" customWidth="1"/>
    <col min="15087" max="15088" width="11.28125" style="84" bestFit="1" customWidth="1"/>
    <col min="15089" max="15324" width="8.7109375" style="84" customWidth="1"/>
    <col min="15325" max="15325" width="3.57421875" style="84" customWidth="1"/>
    <col min="15326" max="15327" width="12.57421875" style="84" customWidth="1"/>
    <col min="15328" max="15328" width="14.8515625" style="84" bestFit="1" customWidth="1"/>
    <col min="15329" max="15330" width="13.00390625" style="84" bestFit="1" customWidth="1"/>
    <col min="15331" max="15331" width="12.140625" style="84" bestFit="1" customWidth="1"/>
    <col min="15332" max="15332" width="5.57421875" style="84" bestFit="1" customWidth="1"/>
    <col min="15333" max="15333" width="15.140625" style="84" customWidth="1"/>
    <col min="15334" max="15334" width="2.421875" style="84" bestFit="1" customWidth="1"/>
    <col min="15335" max="15335" width="4.7109375" style="84" bestFit="1" customWidth="1"/>
    <col min="15336" max="15336" width="14.421875" style="84" customWidth="1"/>
    <col min="15337" max="15337" width="2.28125" style="84" bestFit="1" customWidth="1"/>
    <col min="15338" max="15338" width="12.421875" style="84" customWidth="1"/>
    <col min="15339" max="15339" width="11.421875" style="84" bestFit="1" customWidth="1"/>
    <col min="15340" max="15340" width="10.57421875" style="84" bestFit="1" customWidth="1"/>
    <col min="15341" max="15341" width="13.140625" style="84" bestFit="1" customWidth="1"/>
    <col min="15342" max="15342" width="9.7109375" style="84" bestFit="1" customWidth="1"/>
    <col min="15343" max="15344" width="11.28125" style="84" bestFit="1" customWidth="1"/>
    <col min="15345" max="15580" width="8.7109375" style="84" customWidth="1"/>
    <col min="15581" max="15581" width="3.57421875" style="84" customWidth="1"/>
    <col min="15582" max="15583" width="12.57421875" style="84" customWidth="1"/>
    <col min="15584" max="15584" width="14.8515625" style="84" bestFit="1" customWidth="1"/>
    <col min="15585" max="15586" width="13.00390625" style="84" bestFit="1" customWidth="1"/>
    <col min="15587" max="15587" width="12.140625" style="84" bestFit="1" customWidth="1"/>
    <col min="15588" max="15588" width="5.57421875" style="84" bestFit="1" customWidth="1"/>
    <col min="15589" max="15589" width="15.140625" style="84" customWidth="1"/>
    <col min="15590" max="15590" width="2.421875" style="84" bestFit="1" customWidth="1"/>
    <col min="15591" max="15591" width="4.7109375" style="84" bestFit="1" customWidth="1"/>
    <col min="15592" max="15592" width="14.421875" style="84" customWidth="1"/>
    <col min="15593" max="15593" width="2.28125" style="84" bestFit="1" customWidth="1"/>
    <col min="15594" max="15594" width="12.421875" style="84" customWidth="1"/>
    <col min="15595" max="15595" width="11.421875" style="84" bestFit="1" customWidth="1"/>
    <col min="15596" max="15596" width="10.57421875" style="84" bestFit="1" customWidth="1"/>
    <col min="15597" max="15597" width="13.140625" style="84" bestFit="1" customWidth="1"/>
    <col min="15598" max="15598" width="9.7109375" style="84" bestFit="1" customWidth="1"/>
    <col min="15599" max="15600" width="11.28125" style="84" bestFit="1" customWidth="1"/>
    <col min="15601" max="15836" width="8.7109375" style="84" customWidth="1"/>
    <col min="15837" max="15837" width="3.57421875" style="84" customWidth="1"/>
    <col min="15838" max="15839" width="12.57421875" style="84" customWidth="1"/>
    <col min="15840" max="15840" width="14.8515625" style="84" bestFit="1" customWidth="1"/>
    <col min="15841" max="15842" width="13.00390625" style="84" bestFit="1" customWidth="1"/>
    <col min="15843" max="15843" width="12.140625" style="84" bestFit="1" customWidth="1"/>
    <col min="15844" max="15844" width="5.57421875" style="84" bestFit="1" customWidth="1"/>
    <col min="15845" max="15845" width="15.140625" style="84" customWidth="1"/>
    <col min="15846" max="15846" width="2.421875" style="84" bestFit="1" customWidth="1"/>
    <col min="15847" max="15847" width="4.7109375" style="84" bestFit="1" customWidth="1"/>
    <col min="15848" max="15848" width="14.421875" style="84" customWidth="1"/>
    <col min="15849" max="15849" width="2.28125" style="84" bestFit="1" customWidth="1"/>
    <col min="15850" max="15850" width="12.421875" style="84" customWidth="1"/>
    <col min="15851" max="15851" width="11.421875" style="84" bestFit="1" customWidth="1"/>
    <col min="15852" max="15852" width="10.57421875" style="84" bestFit="1" customWidth="1"/>
    <col min="15853" max="15853" width="13.140625" style="84" bestFit="1" customWidth="1"/>
    <col min="15854" max="15854" width="9.7109375" style="84" bestFit="1" customWidth="1"/>
    <col min="15855" max="15856" width="11.28125" style="84" bestFit="1" customWidth="1"/>
    <col min="15857" max="16092" width="8.7109375" style="84" customWidth="1"/>
    <col min="16093" max="16093" width="3.57421875" style="84" customWidth="1"/>
    <col min="16094" max="16095" width="12.57421875" style="84" customWidth="1"/>
    <col min="16096" max="16096" width="14.8515625" style="84" bestFit="1" customWidth="1"/>
    <col min="16097" max="16098" width="13.00390625" style="84" bestFit="1" customWidth="1"/>
    <col min="16099" max="16099" width="12.140625" style="84" bestFit="1" customWidth="1"/>
    <col min="16100" max="16100" width="5.57421875" style="84" bestFit="1" customWidth="1"/>
    <col min="16101" max="16101" width="15.140625" style="84" customWidth="1"/>
    <col min="16102" max="16102" width="2.421875" style="84" bestFit="1" customWidth="1"/>
    <col min="16103" max="16103" width="4.7109375" style="84" bestFit="1" customWidth="1"/>
    <col min="16104" max="16104" width="14.421875" style="84" customWidth="1"/>
    <col min="16105" max="16105" width="2.28125" style="84" bestFit="1" customWidth="1"/>
    <col min="16106" max="16106" width="12.421875" style="84" customWidth="1"/>
    <col min="16107" max="16107" width="11.421875" style="84" bestFit="1" customWidth="1"/>
    <col min="16108" max="16108" width="10.57421875" style="84" bestFit="1" customWidth="1"/>
    <col min="16109" max="16109" width="13.140625" style="84" bestFit="1" customWidth="1"/>
    <col min="16110" max="16110" width="9.7109375" style="84" bestFit="1" customWidth="1"/>
    <col min="16111" max="16112" width="11.28125" style="84" bestFit="1" customWidth="1"/>
    <col min="16113" max="16380" width="8.7109375" style="84" customWidth="1"/>
    <col min="16381" max="16384" width="9.00390625" style="84" customWidth="1"/>
  </cols>
  <sheetData>
    <row r="1" spans="2:12" ht="30" customHeight="1">
      <c r="B1" s="290" t="s">
        <v>251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2:12" ht="14.1" customHeight="1" thickBot="1">
      <c r="B2" s="318" t="s">
        <v>83</v>
      </c>
      <c r="C2" s="318"/>
      <c r="D2" s="85"/>
      <c r="E2" s="86"/>
      <c r="F2" s="86"/>
      <c r="G2" s="86"/>
      <c r="H2" s="86"/>
      <c r="I2" s="86"/>
      <c r="J2" s="86"/>
      <c r="K2" s="86"/>
      <c r="L2" s="21" t="s">
        <v>27</v>
      </c>
    </row>
    <row r="3" spans="2:12" ht="14.1" customHeight="1">
      <c r="B3" s="319" t="s">
        <v>84</v>
      </c>
      <c r="C3" s="320"/>
      <c r="D3" s="320"/>
      <c r="E3" s="293" t="s">
        <v>29</v>
      </c>
      <c r="F3" s="295" t="s">
        <v>30</v>
      </c>
      <c r="G3" s="296"/>
      <c r="H3" s="296"/>
      <c r="I3" s="296"/>
      <c r="J3" s="296"/>
      <c r="K3" s="296"/>
      <c r="L3" s="297"/>
    </row>
    <row r="4" spans="2:12" ht="14.1" customHeight="1">
      <c r="B4" s="87" t="s">
        <v>85</v>
      </c>
      <c r="C4" s="88" t="s">
        <v>32</v>
      </c>
      <c r="D4" s="88" t="s">
        <v>33</v>
      </c>
      <c r="E4" s="294"/>
      <c r="F4" s="298"/>
      <c r="G4" s="299"/>
      <c r="H4" s="299"/>
      <c r="I4" s="299"/>
      <c r="J4" s="299"/>
      <c r="K4" s="299"/>
      <c r="L4" s="300"/>
    </row>
    <row r="5" spans="2:14" s="73" customFormat="1" ht="14.1" customHeight="1">
      <c r="B5" s="29" t="s">
        <v>86</v>
      </c>
      <c r="C5" s="89"/>
      <c r="D5" s="89"/>
      <c r="E5" s="90">
        <f>E6+E59+E92</f>
        <v>2275065000</v>
      </c>
      <c r="F5" s="315"/>
      <c r="G5" s="316"/>
      <c r="H5" s="316"/>
      <c r="I5" s="316"/>
      <c r="J5" s="316"/>
      <c r="K5" s="316"/>
      <c r="L5" s="317"/>
      <c r="M5" s="91"/>
      <c r="N5" s="91"/>
    </row>
    <row r="6" spans="2:14" s="73" customFormat="1" ht="14.1" customHeight="1">
      <c r="B6" s="92"/>
      <c r="C6" s="93" t="s">
        <v>87</v>
      </c>
      <c r="D6" s="89"/>
      <c r="E6" s="90">
        <f>E7+E16+E25+E34+E43</f>
        <v>1836475000</v>
      </c>
      <c r="F6" s="321"/>
      <c r="G6" s="322"/>
      <c r="H6" s="322"/>
      <c r="I6" s="322"/>
      <c r="J6" s="322"/>
      <c r="K6" s="322"/>
      <c r="L6" s="323"/>
      <c r="M6" s="91"/>
      <c r="N6" s="91"/>
    </row>
    <row r="7" spans="2:14" s="73" customFormat="1" ht="14.1" customHeight="1">
      <c r="B7" s="94"/>
      <c r="C7" s="95"/>
      <c r="D7" s="93" t="s">
        <v>88</v>
      </c>
      <c r="E7" s="96">
        <f>L15</f>
        <v>1494945000</v>
      </c>
      <c r="F7" s="241" t="s">
        <v>89</v>
      </c>
      <c r="G7" s="242"/>
      <c r="H7" s="243"/>
      <c r="I7" s="243"/>
      <c r="J7" s="243"/>
      <c r="K7" s="243"/>
      <c r="L7" s="244"/>
      <c r="M7" s="91"/>
      <c r="N7" s="91"/>
    </row>
    <row r="8" spans="2:14" s="73" customFormat="1" ht="14.1" customHeight="1">
      <c r="B8" s="94"/>
      <c r="C8" s="95"/>
      <c r="D8" s="98"/>
      <c r="E8" s="99"/>
      <c r="F8" s="245" t="s">
        <v>267</v>
      </c>
      <c r="G8" s="246"/>
      <c r="H8" s="246"/>
      <c r="I8" s="246"/>
      <c r="J8" s="246"/>
      <c r="K8" s="246"/>
      <c r="L8" s="132"/>
      <c r="M8" s="91"/>
      <c r="N8" s="91"/>
    </row>
    <row r="9" spans="2:14" s="73" customFormat="1" ht="14.1" customHeight="1">
      <c r="B9" s="94"/>
      <c r="C9" s="95"/>
      <c r="D9" s="98"/>
      <c r="E9" s="99"/>
      <c r="F9" s="129" t="s">
        <v>36</v>
      </c>
      <c r="G9" s="129">
        <f>L9/I9</f>
        <v>16078750</v>
      </c>
      <c r="H9" s="129" t="s">
        <v>37</v>
      </c>
      <c r="I9" s="129">
        <v>12</v>
      </c>
      <c r="J9" s="129" t="s">
        <v>38</v>
      </c>
      <c r="K9" s="131" t="s">
        <v>40</v>
      </c>
      <c r="L9" s="132">
        <f>'2020 세입예산서'!L43</f>
        <v>192945000</v>
      </c>
      <c r="M9" s="91"/>
      <c r="N9" s="91"/>
    </row>
    <row r="10" spans="2:14" s="73" customFormat="1" ht="14.1" customHeight="1">
      <c r="B10" s="94"/>
      <c r="C10" s="95"/>
      <c r="D10" s="98"/>
      <c r="E10" s="99"/>
      <c r="F10" s="134" t="s">
        <v>90</v>
      </c>
      <c r="G10" s="135"/>
      <c r="H10" s="136"/>
      <c r="I10" s="136"/>
      <c r="J10" s="135"/>
      <c r="K10" s="136"/>
      <c r="L10" s="137">
        <f>L9</f>
        <v>192945000</v>
      </c>
      <c r="M10" s="91"/>
      <c r="N10" s="91"/>
    </row>
    <row r="11" spans="2:14" s="73" customFormat="1" ht="14.1" customHeight="1">
      <c r="B11" s="94"/>
      <c r="C11" s="95"/>
      <c r="D11" s="98"/>
      <c r="E11" s="99"/>
      <c r="F11" s="247" t="s">
        <v>91</v>
      </c>
      <c r="G11" s="324"/>
      <c r="H11" s="324"/>
      <c r="I11" s="324"/>
      <c r="J11" s="324"/>
      <c r="K11" s="324"/>
      <c r="L11" s="325"/>
      <c r="M11" s="91"/>
      <c r="N11" s="91"/>
    </row>
    <row r="12" spans="2:14" s="73" customFormat="1" ht="14.1" customHeight="1">
      <c r="B12" s="94"/>
      <c r="C12" s="95"/>
      <c r="D12" s="98"/>
      <c r="E12" s="99"/>
      <c r="F12" s="248" t="s">
        <v>266</v>
      </c>
      <c r="G12" s="246"/>
      <c r="H12" s="246"/>
      <c r="I12" s="246"/>
      <c r="J12" s="246"/>
      <c r="K12" s="246"/>
      <c r="L12" s="132"/>
      <c r="M12" s="91"/>
      <c r="N12" s="91"/>
    </row>
    <row r="13" spans="2:14" s="73" customFormat="1" ht="14.1" customHeight="1">
      <c r="B13" s="94"/>
      <c r="C13" s="95"/>
      <c r="D13" s="98"/>
      <c r="E13" s="99"/>
      <c r="F13" s="129" t="s">
        <v>36</v>
      </c>
      <c r="G13" s="129">
        <v>108500000</v>
      </c>
      <c r="H13" s="129" t="s">
        <v>37</v>
      </c>
      <c r="I13" s="129">
        <v>12</v>
      </c>
      <c r="J13" s="129" t="s">
        <v>38</v>
      </c>
      <c r="K13" s="131" t="s">
        <v>40</v>
      </c>
      <c r="L13" s="132">
        <f>ROUND(I13*G13,-3)</f>
        <v>1302000000</v>
      </c>
      <c r="M13" s="91"/>
      <c r="N13" s="91"/>
    </row>
    <row r="14" spans="2:14" s="73" customFormat="1" ht="14.1" customHeight="1">
      <c r="B14" s="94"/>
      <c r="C14" s="95"/>
      <c r="D14" s="98"/>
      <c r="E14" s="99"/>
      <c r="F14" s="134" t="s">
        <v>90</v>
      </c>
      <c r="G14" s="135"/>
      <c r="H14" s="136"/>
      <c r="I14" s="136"/>
      <c r="J14" s="135"/>
      <c r="K14" s="136"/>
      <c r="L14" s="137">
        <f>L13</f>
        <v>1302000000</v>
      </c>
      <c r="M14" s="91"/>
      <c r="N14" s="91"/>
    </row>
    <row r="15" spans="2:14" s="73" customFormat="1" ht="14.1" customHeight="1">
      <c r="B15" s="94"/>
      <c r="C15" s="95"/>
      <c r="D15" s="98"/>
      <c r="E15" s="99"/>
      <c r="F15" s="134" t="s">
        <v>54</v>
      </c>
      <c r="G15" s="135"/>
      <c r="H15" s="138"/>
      <c r="I15" s="138"/>
      <c r="J15" s="139"/>
      <c r="K15" s="138"/>
      <c r="L15" s="137">
        <f>L14+L10</f>
        <v>1494945000</v>
      </c>
      <c r="M15" s="91"/>
      <c r="N15" s="91"/>
    </row>
    <row r="16" spans="2:14" s="73" customFormat="1" ht="14.1" customHeight="1">
      <c r="B16" s="94"/>
      <c r="C16" s="95"/>
      <c r="D16" s="93" t="s">
        <v>92</v>
      </c>
      <c r="E16" s="96">
        <f>L24</f>
        <v>39838000</v>
      </c>
      <c r="F16" s="111" t="s">
        <v>93</v>
      </c>
      <c r="G16" s="111"/>
      <c r="H16" s="111"/>
      <c r="I16" s="111"/>
      <c r="J16" s="111"/>
      <c r="K16" s="111"/>
      <c r="L16" s="112"/>
      <c r="M16" s="91"/>
      <c r="N16" s="91"/>
    </row>
    <row r="17" spans="2:14" s="73" customFormat="1" ht="14.1" customHeight="1">
      <c r="B17" s="94"/>
      <c r="C17" s="95"/>
      <c r="D17" s="42"/>
      <c r="E17" s="99"/>
      <c r="F17" s="245" t="s">
        <v>236</v>
      </c>
      <c r="G17" s="248"/>
      <c r="H17" s="248"/>
      <c r="I17" s="248"/>
      <c r="J17" s="248"/>
      <c r="K17" s="248"/>
      <c r="L17" s="249"/>
      <c r="M17" s="91"/>
      <c r="N17" s="91"/>
    </row>
    <row r="18" spans="2:14" s="73" customFormat="1" ht="14.1" customHeight="1">
      <c r="B18" s="94"/>
      <c r="C18" s="95"/>
      <c r="D18" s="42"/>
      <c r="E18" s="99"/>
      <c r="F18" s="129" t="s">
        <v>36</v>
      </c>
      <c r="G18" s="129">
        <f>L18/I18</f>
        <v>3319833.3333333335</v>
      </c>
      <c r="H18" s="129" t="s">
        <v>37</v>
      </c>
      <c r="I18" s="129">
        <v>12</v>
      </c>
      <c r="J18" s="129" t="s">
        <v>38</v>
      </c>
      <c r="K18" s="131" t="s">
        <v>40</v>
      </c>
      <c r="L18" s="132">
        <f>'2020 세입예산서'!L55</f>
        <v>39838000</v>
      </c>
      <c r="M18" s="91"/>
      <c r="N18" s="91"/>
    </row>
    <row r="19" spans="2:14" s="73" customFormat="1" ht="14.1" customHeight="1">
      <c r="B19" s="94"/>
      <c r="C19" s="95"/>
      <c r="D19" s="98"/>
      <c r="E19" s="99"/>
      <c r="F19" s="134" t="s">
        <v>90</v>
      </c>
      <c r="G19" s="135"/>
      <c r="H19" s="138"/>
      <c r="I19" s="138"/>
      <c r="J19" s="139"/>
      <c r="K19" s="138"/>
      <c r="L19" s="137">
        <f>L18</f>
        <v>39838000</v>
      </c>
      <c r="M19" s="91"/>
      <c r="N19" s="91"/>
    </row>
    <row r="20" spans="2:14" s="73" customFormat="1" ht="14.1" customHeight="1" hidden="1">
      <c r="B20" s="94"/>
      <c r="C20" s="95"/>
      <c r="D20" s="98"/>
      <c r="E20" s="99"/>
      <c r="F20" s="247" t="s">
        <v>94</v>
      </c>
      <c r="G20" s="324"/>
      <c r="H20" s="324"/>
      <c r="I20" s="324"/>
      <c r="J20" s="324"/>
      <c r="K20" s="324"/>
      <c r="L20" s="325"/>
      <c r="M20" s="91"/>
      <c r="N20" s="91"/>
    </row>
    <row r="21" spans="2:14" s="73" customFormat="1" ht="14.1" customHeight="1" hidden="1">
      <c r="B21" s="94"/>
      <c r="C21" s="95"/>
      <c r="D21" s="98"/>
      <c r="E21" s="99"/>
      <c r="F21" s="248" t="s">
        <v>252</v>
      </c>
      <c r="G21" s="246"/>
      <c r="H21" s="246"/>
      <c r="I21" s="246"/>
      <c r="J21" s="246"/>
      <c r="K21" s="246"/>
      <c r="L21" s="132"/>
      <c r="M21" s="91"/>
      <c r="N21" s="91"/>
    </row>
    <row r="22" spans="2:14" s="73" customFormat="1" ht="14.1" customHeight="1" hidden="1">
      <c r="B22" s="94"/>
      <c r="C22" s="95"/>
      <c r="D22" s="98"/>
      <c r="E22" s="99"/>
      <c r="F22" s="129" t="s">
        <v>36</v>
      </c>
      <c r="G22" s="129">
        <f>L22/I22</f>
        <v>0</v>
      </c>
      <c r="H22" s="129" t="s">
        <v>37</v>
      </c>
      <c r="I22" s="129">
        <v>12</v>
      </c>
      <c r="J22" s="129" t="s">
        <v>38</v>
      </c>
      <c r="K22" s="131" t="s">
        <v>40</v>
      </c>
      <c r="L22" s="132">
        <v>0</v>
      </c>
      <c r="M22" s="91"/>
      <c r="N22" s="91"/>
    </row>
    <row r="23" spans="2:14" s="73" customFormat="1" ht="14.1" customHeight="1" hidden="1">
      <c r="B23" s="94"/>
      <c r="C23" s="95"/>
      <c r="D23" s="98"/>
      <c r="E23" s="99"/>
      <c r="F23" s="134" t="s">
        <v>90</v>
      </c>
      <c r="G23" s="135"/>
      <c r="H23" s="136"/>
      <c r="I23" s="136"/>
      <c r="J23" s="135"/>
      <c r="K23" s="136"/>
      <c r="L23" s="137">
        <f>L22</f>
        <v>0</v>
      </c>
      <c r="M23" s="91"/>
      <c r="N23" s="91"/>
    </row>
    <row r="24" spans="2:14" s="73" customFormat="1" ht="14.1" customHeight="1">
      <c r="B24" s="94"/>
      <c r="C24" s="95"/>
      <c r="D24" s="98"/>
      <c r="E24" s="99"/>
      <c r="F24" s="134" t="s">
        <v>54</v>
      </c>
      <c r="G24" s="135"/>
      <c r="H24" s="138"/>
      <c r="I24" s="138"/>
      <c r="J24" s="139"/>
      <c r="K24" s="138"/>
      <c r="L24" s="137">
        <f>L19+L23</f>
        <v>39838000</v>
      </c>
      <c r="M24" s="91"/>
      <c r="N24" s="91"/>
    </row>
    <row r="25" spans="2:14" s="73" customFormat="1" ht="14.1" customHeight="1">
      <c r="B25" s="94"/>
      <c r="C25" s="95"/>
      <c r="D25" s="93" t="s">
        <v>95</v>
      </c>
      <c r="E25" s="96">
        <f>L33</f>
        <v>127899000</v>
      </c>
      <c r="F25" s="111" t="s">
        <v>96</v>
      </c>
      <c r="G25" s="111"/>
      <c r="H25" s="111"/>
      <c r="I25" s="111"/>
      <c r="J25" s="111"/>
      <c r="K25" s="111"/>
      <c r="L25" s="112"/>
      <c r="M25" s="91"/>
      <c r="N25" s="91"/>
    </row>
    <row r="26" spans="2:14" s="73" customFormat="1" ht="14.1" customHeight="1">
      <c r="B26" s="94"/>
      <c r="C26" s="95"/>
      <c r="D26" s="98"/>
      <c r="E26" s="99"/>
      <c r="F26" s="245" t="s">
        <v>267</v>
      </c>
      <c r="G26" s="248"/>
      <c r="H26" s="248"/>
      <c r="I26" s="248"/>
      <c r="J26" s="248"/>
      <c r="K26" s="248"/>
      <c r="L26" s="249"/>
      <c r="M26" s="91"/>
      <c r="N26" s="91"/>
    </row>
    <row r="27" spans="2:14" s="73" customFormat="1" ht="14.1" customHeight="1">
      <c r="B27" s="94"/>
      <c r="C27" s="95"/>
      <c r="D27" s="98"/>
      <c r="E27" s="99"/>
      <c r="F27" s="129" t="s">
        <v>36</v>
      </c>
      <c r="G27" s="129">
        <f>L10+L19</f>
        <v>232783000</v>
      </c>
      <c r="H27" s="129" t="s">
        <v>262</v>
      </c>
      <c r="I27" s="129">
        <v>12</v>
      </c>
      <c r="J27" s="129" t="s">
        <v>38</v>
      </c>
      <c r="K27" s="131" t="s">
        <v>40</v>
      </c>
      <c r="L27" s="132">
        <v>19399000</v>
      </c>
      <c r="M27" s="91"/>
      <c r="N27" s="91"/>
    </row>
    <row r="28" spans="2:14" s="73" customFormat="1" ht="14.1" customHeight="1">
      <c r="B28" s="94"/>
      <c r="C28" s="95"/>
      <c r="D28" s="98"/>
      <c r="E28" s="99"/>
      <c r="F28" s="134" t="s">
        <v>90</v>
      </c>
      <c r="G28" s="135"/>
      <c r="H28" s="136"/>
      <c r="I28" s="136"/>
      <c r="J28" s="135"/>
      <c r="K28" s="136"/>
      <c r="L28" s="137">
        <f>L27</f>
        <v>19399000</v>
      </c>
      <c r="M28" s="91"/>
      <c r="N28" s="91"/>
    </row>
    <row r="29" spans="2:14" s="73" customFormat="1" ht="14.1" customHeight="1">
      <c r="B29" s="94"/>
      <c r="C29" s="95"/>
      <c r="D29" s="98"/>
      <c r="E29" s="99"/>
      <c r="F29" s="111" t="s">
        <v>97</v>
      </c>
      <c r="G29" s="111"/>
      <c r="H29" s="111"/>
      <c r="I29" s="111"/>
      <c r="J29" s="111"/>
      <c r="K29" s="111"/>
      <c r="L29" s="112"/>
      <c r="M29" s="91"/>
      <c r="N29" s="91"/>
    </row>
    <row r="30" spans="2:14" s="73" customFormat="1" ht="14.1" customHeight="1">
      <c r="B30" s="94"/>
      <c r="C30" s="95"/>
      <c r="D30" s="98"/>
      <c r="E30" s="99"/>
      <c r="F30" s="248" t="s">
        <v>266</v>
      </c>
      <c r="G30" s="248"/>
      <c r="H30" s="248"/>
      <c r="I30" s="248"/>
      <c r="J30" s="248"/>
      <c r="K30" s="248"/>
      <c r="L30" s="249"/>
      <c r="M30" s="91"/>
      <c r="N30" s="91"/>
    </row>
    <row r="31" spans="2:14" s="73" customFormat="1" ht="14.1" customHeight="1">
      <c r="B31" s="94"/>
      <c r="C31" s="95"/>
      <c r="D31" s="98"/>
      <c r="E31" s="99"/>
      <c r="F31" s="129" t="s">
        <v>36</v>
      </c>
      <c r="G31" s="129">
        <f>L14+L23</f>
        <v>1302000000</v>
      </c>
      <c r="H31" s="129" t="s">
        <v>262</v>
      </c>
      <c r="I31" s="129">
        <v>12</v>
      </c>
      <c r="J31" s="129" t="s">
        <v>38</v>
      </c>
      <c r="K31" s="131" t="s">
        <v>40</v>
      </c>
      <c r="L31" s="132">
        <f>ROUND(G31/I31,-3)</f>
        <v>108500000</v>
      </c>
      <c r="M31" s="91"/>
      <c r="N31" s="91"/>
    </row>
    <row r="32" spans="2:14" s="73" customFormat="1" ht="14.1" customHeight="1">
      <c r="B32" s="94"/>
      <c r="C32" s="95"/>
      <c r="D32" s="98"/>
      <c r="E32" s="99"/>
      <c r="F32" s="134" t="s">
        <v>90</v>
      </c>
      <c r="G32" s="135"/>
      <c r="H32" s="136"/>
      <c r="I32" s="136"/>
      <c r="J32" s="135"/>
      <c r="K32" s="136"/>
      <c r="L32" s="137">
        <f>L31</f>
        <v>108500000</v>
      </c>
      <c r="M32" s="91"/>
      <c r="N32" s="91"/>
    </row>
    <row r="33" spans="2:14" s="73" customFormat="1" ht="14.1" customHeight="1">
      <c r="B33" s="94"/>
      <c r="C33" s="95"/>
      <c r="D33" s="98"/>
      <c r="E33" s="108"/>
      <c r="F33" s="134" t="s">
        <v>54</v>
      </c>
      <c r="G33" s="135"/>
      <c r="H33" s="138"/>
      <c r="I33" s="138"/>
      <c r="J33" s="139"/>
      <c r="K33" s="138"/>
      <c r="L33" s="137">
        <f>L32+L28</f>
        <v>127899000</v>
      </c>
      <c r="M33" s="91"/>
      <c r="N33" s="91"/>
    </row>
    <row r="34" spans="2:14" s="73" customFormat="1" ht="14.1" customHeight="1">
      <c r="B34" s="94"/>
      <c r="C34" s="95"/>
      <c r="D34" s="303" t="s">
        <v>98</v>
      </c>
      <c r="E34" s="96">
        <f>L42</f>
        <v>139793000</v>
      </c>
      <c r="F34" s="111" t="s">
        <v>187</v>
      </c>
      <c r="G34" s="111"/>
      <c r="H34" s="111"/>
      <c r="I34" s="111"/>
      <c r="J34" s="111"/>
      <c r="K34" s="111"/>
      <c r="L34" s="112"/>
      <c r="M34" s="91"/>
      <c r="N34" s="91"/>
    </row>
    <row r="35" spans="2:14" s="73" customFormat="1" ht="14.1" customHeight="1">
      <c r="B35" s="94"/>
      <c r="C35" s="95"/>
      <c r="D35" s="304"/>
      <c r="E35" s="99"/>
      <c r="F35" s="245" t="s">
        <v>236</v>
      </c>
      <c r="G35" s="248"/>
      <c r="H35" s="248"/>
      <c r="I35" s="248"/>
      <c r="J35" s="248"/>
      <c r="K35" s="248"/>
      <c r="L35" s="249"/>
      <c r="M35" s="91"/>
      <c r="N35" s="91"/>
    </row>
    <row r="36" spans="2:14" s="73" customFormat="1" ht="14.1" customHeight="1">
      <c r="B36" s="94"/>
      <c r="C36" s="95"/>
      <c r="D36" s="304"/>
      <c r="E36" s="99"/>
      <c r="F36" s="129" t="s">
        <v>36</v>
      </c>
      <c r="G36" s="129">
        <f>L36/I36</f>
        <v>1849416.6666666667</v>
      </c>
      <c r="H36" s="129" t="s">
        <v>37</v>
      </c>
      <c r="I36" s="129">
        <v>12</v>
      </c>
      <c r="J36" s="129" t="s">
        <v>38</v>
      </c>
      <c r="K36" s="131" t="s">
        <v>40</v>
      </c>
      <c r="L36" s="250">
        <v>22193000</v>
      </c>
      <c r="M36" s="91"/>
      <c r="N36" s="91"/>
    </row>
    <row r="37" spans="2:14" s="73" customFormat="1" ht="14.1" customHeight="1">
      <c r="B37" s="94"/>
      <c r="C37" s="95"/>
      <c r="D37" s="98"/>
      <c r="E37" s="99"/>
      <c r="F37" s="134" t="s">
        <v>90</v>
      </c>
      <c r="G37" s="135"/>
      <c r="H37" s="136"/>
      <c r="I37" s="136"/>
      <c r="J37" s="135"/>
      <c r="K37" s="136"/>
      <c r="L37" s="137">
        <f>L36</f>
        <v>22193000</v>
      </c>
      <c r="M37" s="91"/>
      <c r="N37" s="91"/>
    </row>
    <row r="38" spans="2:14" s="73" customFormat="1" ht="14.1" customHeight="1">
      <c r="B38" s="94"/>
      <c r="C38" s="95"/>
      <c r="D38" s="98"/>
      <c r="E38" s="99"/>
      <c r="F38" s="111" t="s">
        <v>186</v>
      </c>
      <c r="G38" s="111"/>
      <c r="H38" s="111"/>
      <c r="I38" s="111"/>
      <c r="J38" s="111"/>
      <c r="K38" s="111"/>
      <c r="L38" s="112"/>
      <c r="M38" s="91"/>
      <c r="N38" s="91"/>
    </row>
    <row r="39" spans="2:14" s="73" customFormat="1" ht="14.1" customHeight="1">
      <c r="B39" s="94"/>
      <c r="C39" s="95"/>
      <c r="D39" s="98"/>
      <c r="E39" s="99"/>
      <c r="F39" s="248" t="s">
        <v>265</v>
      </c>
      <c r="G39" s="248"/>
      <c r="H39" s="248"/>
      <c r="I39" s="248"/>
      <c r="J39" s="248"/>
      <c r="K39" s="248"/>
      <c r="L39" s="249"/>
      <c r="M39" s="91"/>
      <c r="N39" s="91"/>
    </row>
    <row r="40" spans="2:14" s="73" customFormat="1" ht="14.1" customHeight="1">
      <c r="B40" s="94"/>
      <c r="C40" s="95"/>
      <c r="D40" s="98"/>
      <c r="E40" s="99"/>
      <c r="F40" s="129" t="s">
        <v>36</v>
      </c>
      <c r="G40" s="130">
        <v>9800000</v>
      </c>
      <c r="H40" s="129" t="s">
        <v>37</v>
      </c>
      <c r="I40" s="129">
        <v>12</v>
      </c>
      <c r="J40" s="129" t="s">
        <v>38</v>
      </c>
      <c r="K40" s="131" t="s">
        <v>40</v>
      </c>
      <c r="L40" s="132">
        <f>I40*G40</f>
        <v>117600000</v>
      </c>
      <c r="M40" s="91"/>
      <c r="N40" s="91"/>
    </row>
    <row r="41" spans="2:14" s="73" customFormat="1" ht="14.1" customHeight="1">
      <c r="B41" s="94"/>
      <c r="C41" s="95"/>
      <c r="D41" s="98"/>
      <c r="E41" s="99"/>
      <c r="F41" s="134" t="s">
        <v>90</v>
      </c>
      <c r="G41" s="135"/>
      <c r="H41" s="136"/>
      <c r="I41" s="136"/>
      <c r="J41" s="135"/>
      <c r="K41" s="136"/>
      <c r="L41" s="137">
        <f>L40</f>
        <v>117600000</v>
      </c>
      <c r="M41" s="91"/>
      <c r="N41" s="91"/>
    </row>
    <row r="42" spans="2:14" s="73" customFormat="1" ht="14.1" customHeight="1">
      <c r="B42" s="94"/>
      <c r="C42" s="95"/>
      <c r="D42" s="98"/>
      <c r="E42" s="99"/>
      <c r="F42" s="134" t="s">
        <v>54</v>
      </c>
      <c r="G42" s="135"/>
      <c r="H42" s="138"/>
      <c r="I42" s="138"/>
      <c r="J42" s="139"/>
      <c r="K42" s="138"/>
      <c r="L42" s="137">
        <f>L41+L37</f>
        <v>139793000</v>
      </c>
      <c r="M42" s="91"/>
      <c r="N42" s="91"/>
    </row>
    <row r="43" spans="2:14" s="73" customFormat="1" ht="14.1" customHeight="1">
      <c r="B43" s="94"/>
      <c r="C43" s="95"/>
      <c r="D43" s="93" t="s">
        <v>99</v>
      </c>
      <c r="E43" s="96">
        <f>L58</f>
        <v>34000000</v>
      </c>
      <c r="F43" s="126" t="s">
        <v>241</v>
      </c>
      <c r="G43" s="126"/>
      <c r="H43" s="126"/>
      <c r="I43" s="126"/>
      <c r="J43" s="126"/>
      <c r="K43" s="126"/>
      <c r="L43" s="127"/>
      <c r="M43" s="91"/>
      <c r="N43" s="91"/>
    </row>
    <row r="44" spans="2:14" s="73" customFormat="1" ht="14.1" customHeight="1">
      <c r="B44" s="94"/>
      <c r="C44" s="95"/>
      <c r="D44" s="98"/>
      <c r="E44" s="99"/>
      <c r="F44" s="129" t="s">
        <v>36</v>
      </c>
      <c r="G44" s="130">
        <f>L44/I44</f>
        <v>352500</v>
      </c>
      <c r="H44" s="129" t="s">
        <v>37</v>
      </c>
      <c r="I44" s="129">
        <v>4</v>
      </c>
      <c r="J44" s="129" t="s">
        <v>50</v>
      </c>
      <c r="K44" s="131" t="s">
        <v>40</v>
      </c>
      <c r="L44" s="132">
        <v>1410000</v>
      </c>
      <c r="M44" s="91"/>
      <c r="N44" s="91"/>
    </row>
    <row r="45" spans="2:14" s="73" customFormat="1" ht="13.5" customHeight="1">
      <c r="B45" s="94"/>
      <c r="C45" s="95"/>
      <c r="D45" s="98"/>
      <c r="E45" s="99"/>
      <c r="F45" s="134" t="s">
        <v>90</v>
      </c>
      <c r="G45" s="135"/>
      <c r="H45" s="136"/>
      <c r="I45" s="136"/>
      <c r="J45" s="135"/>
      <c r="K45" s="136"/>
      <c r="L45" s="137">
        <f>L44</f>
        <v>1410000</v>
      </c>
      <c r="M45" s="91"/>
      <c r="N45" s="91"/>
    </row>
    <row r="46" spans="2:14" s="73" customFormat="1" ht="13.5" customHeight="1">
      <c r="B46" s="94"/>
      <c r="C46" s="95"/>
      <c r="D46" s="98"/>
      <c r="E46" s="99"/>
      <c r="F46" s="126" t="s">
        <v>243</v>
      </c>
      <c r="G46" s="126"/>
      <c r="H46" s="126"/>
      <c r="I46" s="126"/>
      <c r="J46" s="126"/>
      <c r="K46" s="126"/>
      <c r="L46" s="127"/>
      <c r="M46" s="91"/>
      <c r="N46" s="91"/>
    </row>
    <row r="47" spans="2:14" s="73" customFormat="1" ht="13.5" customHeight="1">
      <c r="B47" s="94"/>
      <c r="C47" s="95"/>
      <c r="D47" s="98"/>
      <c r="E47" s="99"/>
      <c r="F47" s="129" t="s">
        <v>36</v>
      </c>
      <c r="G47" s="130">
        <v>2500000</v>
      </c>
      <c r="H47" s="129" t="s">
        <v>37</v>
      </c>
      <c r="I47" s="129">
        <v>4</v>
      </c>
      <c r="J47" s="129" t="s">
        <v>50</v>
      </c>
      <c r="K47" s="131" t="s">
        <v>40</v>
      </c>
      <c r="L47" s="132">
        <f>I47*G47</f>
        <v>10000000</v>
      </c>
      <c r="M47" s="91"/>
      <c r="N47" s="91"/>
    </row>
    <row r="48" spans="2:14" s="73" customFormat="1" ht="13.5" customHeight="1">
      <c r="B48" s="94"/>
      <c r="C48" s="95"/>
      <c r="D48" s="98"/>
      <c r="E48" s="99"/>
      <c r="F48" s="134" t="s">
        <v>90</v>
      </c>
      <c r="G48" s="135"/>
      <c r="H48" s="136"/>
      <c r="I48" s="136"/>
      <c r="J48" s="135"/>
      <c r="K48" s="136"/>
      <c r="L48" s="137">
        <f>L47</f>
        <v>10000000</v>
      </c>
      <c r="M48" s="91"/>
      <c r="N48" s="91"/>
    </row>
    <row r="49" spans="2:14" s="73" customFormat="1" ht="14.1" customHeight="1">
      <c r="B49" s="94"/>
      <c r="C49" s="95"/>
      <c r="D49" s="98"/>
      <c r="E49" s="99"/>
      <c r="F49" s="126" t="s">
        <v>244</v>
      </c>
      <c r="G49" s="111"/>
      <c r="H49" s="111"/>
      <c r="I49" s="111"/>
      <c r="J49" s="111"/>
      <c r="K49" s="111"/>
      <c r="L49" s="112"/>
      <c r="M49" s="91"/>
      <c r="N49" s="91"/>
    </row>
    <row r="50" spans="2:14" s="73" customFormat="1" ht="14.1" customHeight="1">
      <c r="B50" s="94"/>
      <c r="C50" s="95"/>
      <c r="D50" s="98"/>
      <c r="E50" s="99"/>
      <c r="F50" s="129" t="s">
        <v>36</v>
      </c>
      <c r="G50" s="130">
        <f>L50/I50</f>
        <v>833333.3333333334</v>
      </c>
      <c r="H50" s="129" t="s">
        <v>37</v>
      </c>
      <c r="I50" s="129">
        <v>12</v>
      </c>
      <c r="J50" s="129" t="s">
        <v>38</v>
      </c>
      <c r="K50" s="131" t="s">
        <v>40</v>
      </c>
      <c r="L50" s="132">
        <v>10000000</v>
      </c>
      <c r="M50" s="91"/>
      <c r="N50" s="91"/>
    </row>
    <row r="51" spans="2:14" s="73" customFormat="1" ht="14.1" customHeight="1">
      <c r="B51" s="94"/>
      <c r="C51" s="95"/>
      <c r="D51" s="98"/>
      <c r="E51" s="99"/>
      <c r="F51" s="134" t="s">
        <v>90</v>
      </c>
      <c r="G51" s="135"/>
      <c r="H51" s="136"/>
      <c r="I51" s="136"/>
      <c r="J51" s="135"/>
      <c r="K51" s="136"/>
      <c r="L51" s="137">
        <f>L50</f>
        <v>10000000</v>
      </c>
      <c r="M51" s="91"/>
      <c r="N51" s="91"/>
    </row>
    <row r="52" spans="2:14" s="73" customFormat="1" ht="14.1" customHeight="1">
      <c r="B52" s="94"/>
      <c r="C52" s="95"/>
      <c r="D52" s="98"/>
      <c r="E52" s="99"/>
      <c r="F52" s="111" t="s">
        <v>245</v>
      </c>
      <c r="G52" s="111"/>
      <c r="H52" s="111"/>
      <c r="I52" s="111"/>
      <c r="J52" s="111"/>
      <c r="K52" s="111"/>
      <c r="L52" s="112"/>
      <c r="M52" s="91"/>
      <c r="N52" s="91"/>
    </row>
    <row r="53" spans="2:14" s="73" customFormat="1" ht="14.1" customHeight="1">
      <c r="B53" s="94"/>
      <c r="C53" s="95"/>
      <c r="D53" s="98"/>
      <c r="E53" s="99"/>
      <c r="F53" s="129" t="s">
        <v>36</v>
      </c>
      <c r="G53" s="130">
        <f>L53/I53</f>
        <v>715833.3333333334</v>
      </c>
      <c r="H53" s="129" t="s">
        <v>37</v>
      </c>
      <c r="I53" s="129">
        <v>12</v>
      </c>
      <c r="J53" s="129" t="s">
        <v>38</v>
      </c>
      <c r="K53" s="131" t="s">
        <v>40</v>
      </c>
      <c r="L53" s="132">
        <v>8590000</v>
      </c>
      <c r="M53" s="91"/>
      <c r="N53" s="91"/>
    </row>
    <row r="54" spans="2:14" s="73" customFormat="1" ht="14.1" customHeight="1">
      <c r="B54" s="94"/>
      <c r="C54" s="95"/>
      <c r="D54" s="98"/>
      <c r="E54" s="99"/>
      <c r="F54" s="134" t="s">
        <v>90</v>
      </c>
      <c r="G54" s="135"/>
      <c r="H54" s="136"/>
      <c r="I54" s="136"/>
      <c r="J54" s="135"/>
      <c r="K54" s="136"/>
      <c r="L54" s="137">
        <f>L53</f>
        <v>8590000</v>
      </c>
      <c r="M54" s="91"/>
      <c r="N54" s="91"/>
    </row>
    <row r="55" spans="2:14" s="73" customFormat="1" ht="14.1" customHeight="1">
      <c r="B55" s="94"/>
      <c r="C55" s="95"/>
      <c r="D55" s="98"/>
      <c r="E55" s="99"/>
      <c r="F55" s="111" t="s">
        <v>246</v>
      </c>
      <c r="G55" s="111"/>
      <c r="H55" s="111"/>
      <c r="I55" s="111"/>
      <c r="J55" s="111"/>
      <c r="K55" s="111"/>
      <c r="L55" s="112"/>
      <c r="M55" s="91"/>
      <c r="N55" s="91"/>
    </row>
    <row r="56" spans="2:14" s="73" customFormat="1" ht="14.1" customHeight="1">
      <c r="B56" s="94"/>
      <c r="C56" s="95"/>
      <c r="D56" s="98"/>
      <c r="E56" s="99"/>
      <c r="F56" s="129" t="s">
        <v>36</v>
      </c>
      <c r="G56" s="130">
        <v>1000000</v>
      </c>
      <c r="H56" s="129" t="s">
        <v>37</v>
      </c>
      <c r="I56" s="129">
        <v>4</v>
      </c>
      <c r="J56" s="129" t="s">
        <v>100</v>
      </c>
      <c r="K56" s="131" t="s">
        <v>40</v>
      </c>
      <c r="L56" s="132">
        <f>I56*G56</f>
        <v>4000000</v>
      </c>
      <c r="M56" s="91"/>
      <c r="N56" s="91"/>
    </row>
    <row r="57" spans="2:14" s="73" customFormat="1" ht="14.1" customHeight="1">
      <c r="B57" s="94"/>
      <c r="C57" s="95"/>
      <c r="D57" s="98"/>
      <c r="E57" s="99"/>
      <c r="F57" s="100" t="s">
        <v>90</v>
      </c>
      <c r="G57" s="58"/>
      <c r="H57" s="28"/>
      <c r="I57" s="28"/>
      <c r="J57" s="58"/>
      <c r="K57" s="28"/>
      <c r="L57" s="101">
        <f>L56</f>
        <v>4000000</v>
      </c>
      <c r="M57" s="91"/>
      <c r="N57" s="91"/>
    </row>
    <row r="58" spans="2:14" s="73" customFormat="1" ht="14.1" customHeight="1">
      <c r="B58" s="94"/>
      <c r="C58" s="95"/>
      <c r="D58" s="98"/>
      <c r="E58" s="99"/>
      <c r="F58" s="100" t="s">
        <v>54</v>
      </c>
      <c r="G58" s="58"/>
      <c r="H58" s="103"/>
      <c r="I58" s="103"/>
      <c r="J58" s="104"/>
      <c r="K58" s="103"/>
      <c r="L58" s="101">
        <f>L45+L48+L51+L54+L57</f>
        <v>34000000</v>
      </c>
      <c r="M58" s="91"/>
      <c r="N58" s="91"/>
    </row>
    <row r="59" spans="2:14" s="73" customFormat="1" ht="14.1" customHeight="1">
      <c r="B59" s="94"/>
      <c r="C59" s="93" t="s">
        <v>101</v>
      </c>
      <c r="D59" s="89"/>
      <c r="E59" s="90">
        <f>E60+E82+E85</f>
        <v>18590000</v>
      </c>
      <c r="F59" s="113"/>
      <c r="G59" s="114"/>
      <c r="H59" s="115"/>
      <c r="I59" s="115"/>
      <c r="J59" s="114"/>
      <c r="K59" s="115"/>
      <c r="L59" s="116"/>
      <c r="M59" s="91"/>
      <c r="N59" s="91"/>
    </row>
    <row r="60" spans="2:14" s="73" customFormat="1" ht="14.1" customHeight="1">
      <c r="B60" s="94"/>
      <c r="C60" s="42"/>
      <c r="D60" s="42" t="s">
        <v>102</v>
      </c>
      <c r="E60" s="96">
        <f>L81</f>
        <v>17640000</v>
      </c>
      <c r="F60" s="117" t="s">
        <v>103</v>
      </c>
      <c r="G60" s="50"/>
      <c r="H60" s="50"/>
      <c r="I60" s="50"/>
      <c r="J60" s="50"/>
      <c r="K60" s="50"/>
      <c r="L60" s="110"/>
      <c r="M60" s="91"/>
      <c r="N60" s="91"/>
    </row>
    <row r="61" spans="2:14" s="73" customFormat="1" ht="14.1" customHeight="1">
      <c r="B61" s="94"/>
      <c r="C61" s="118"/>
      <c r="D61" s="42"/>
      <c r="E61" s="108"/>
      <c r="F61" s="35" t="s">
        <v>36</v>
      </c>
      <c r="G61" s="109">
        <v>200000</v>
      </c>
      <c r="H61" s="35" t="s">
        <v>37</v>
      </c>
      <c r="I61" s="35">
        <v>4</v>
      </c>
      <c r="J61" s="35" t="s">
        <v>50</v>
      </c>
      <c r="K61" s="36" t="s">
        <v>40</v>
      </c>
      <c r="L61" s="52">
        <f>I61*G61</f>
        <v>800000</v>
      </c>
      <c r="M61" s="91"/>
      <c r="N61" s="91"/>
    </row>
    <row r="62" spans="2:14" s="73" customFormat="1" ht="14.1" customHeight="1">
      <c r="B62" s="94"/>
      <c r="C62" s="118"/>
      <c r="D62" s="42"/>
      <c r="E62" s="108"/>
      <c r="F62" s="100" t="s">
        <v>90</v>
      </c>
      <c r="G62" s="58"/>
      <c r="H62" s="28"/>
      <c r="I62" s="28"/>
      <c r="J62" s="58"/>
      <c r="K62" s="28"/>
      <c r="L62" s="101">
        <f>L61</f>
        <v>800000</v>
      </c>
      <c r="M62" s="91"/>
      <c r="N62" s="91"/>
    </row>
    <row r="63" spans="2:14" s="73" customFormat="1" ht="14.1" customHeight="1">
      <c r="B63" s="94"/>
      <c r="C63" s="118"/>
      <c r="D63" s="42"/>
      <c r="E63" s="108"/>
      <c r="F63" s="117" t="s">
        <v>104</v>
      </c>
      <c r="G63" s="50"/>
      <c r="H63" s="50"/>
      <c r="I63" s="50"/>
      <c r="J63" s="50"/>
      <c r="K63" s="50"/>
      <c r="L63" s="110"/>
      <c r="M63" s="91"/>
      <c r="N63" s="91"/>
    </row>
    <row r="64" spans="2:14" s="73" customFormat="1" ht="14.1" customHeight="1">
      <c r="B64" s="94"/>
      <c r="C64" s="118"/>
      <c r="D64" s="42"/>
      <c r="E64" s="108"/>
      <c r="F64" s="35" t="s">
        <v>36</v>
      </c>
      <c r="G64" s="109">
        <v>416667</v>
      </c>
      <c r="H64" s="35" t="s">
        <v>37</v>
      </c>
      <c r="I64" s="35">
        <v>12</v>
      </c>
      <c r="J64" s="35" t="s">
        <v>38</v>
      </c>
      <c r="K64" s="36" t="s">
        <v>40</v>
      </c>
      <c r="L64" s="52">
        <f>I64*G64-4</f>
        <v>5000000</v>
      </c>
      <c r="M64" s="91"/>
      <c r="N64" s="91"/>
    </row>
    <row r="65" spans="2:14" s="73" customFormat="1" ht="14.1" customHeight="1">
      <c r="B65" s="94"/>
      <c r="C65" s="118"/>
      <c r="D65" s="42"/>
      <c r="E65" s="108"/>
      <c r="F65" s="100" t="s">
        <v>90</v>
      </c>
      <c r="G65" s="58"/>
      <c r="H65" s="28"/>
      <c r="I65" s="28"/>
      <c r="J65" s="58"/>
      <c r="K65" s="28"/>
      <c r="L65" s="101">
        <f>L64</f>
        <v>5000000</v>
      </c>
      <c r="M65" s="91"/>
      <c r="N65" s="91"/>
    </row>
    <row r="66" spans="2:14" s="73" customFormat="1" ht="14.1" customHeight="1">
      <c r="B66" s="94"/>
      <c r="C66" s="118"/>
      <c r="D66" s="42"/>
      <c r="E66" s="108"/>
      <c r="F66" s="119" t="s">
        <v>105</v>
      </c>
      <c r="G66" s="111"/>
      <c r="H66" s="111"/>
      <c r="I66" s="111"/>
      <c r="J66" s="111"/>
      <c r="K66" s="111"/>
      <c r="L66" s="112"/>
      <c r="M66" s="91"/>
      <c r="N66" s="91"/>
    </row>
    <row r="67" spans="2:14" s="73" customFormat="1" ht="14.1" customHeight="1">
      <c r="B67" s="94"/>
      <c r="C67" s="118"/>
      <c r="D67" s="42"/>
      <c r="E67" s="108"/>
      <c r="F67" s="35" t="s">
        <v>36</v>
      </c>
      <c r="G67" s="109">
        <v>50000</v>
      </c>
      <c r="H67" s="35" t="s">
        <v>37</v>
      </c>
      <c r="I67" s="35">
        <v>4</v>
      </c>
      <c r="J67" s="35" t="s">
        <v>50</v>
      </c>
      <c r="K67" s="36" t="s">
        <v>40</v>
      </c>
      <c r="L67" s="52">
        <f>I67*G67</f>
        <v>200000</v>
      </c>
      <c r="M67" s="91"/>
      <c r="N67" s="91"/>
    </row>
    <row r="68" spans="2:14" s="73" customFormat="1" ht="14.1" customHeight="1">
      <c r="B68" s="94"/>
      <c r="C68" s="118"/>
      <c r="D68" s="42"/>
      <c r="E68" s="108"/>
      <c r="F68" s="100" t="s">
        <v>90</v>
      </c>
      <c r="G68" s="58"/>
      <c r="H68" s="28"/>
      <c r="I68" s="28"/>
      <c r="J68" s="58"/>
      <c r="K68" s="28"/>
      <c r="L68" s="101">
        <f>L67</f>
        <v>200000</v>
      </c>
      <c r="M68" s="91"/>
      <c r="N68" s="91"/>
    </row>
    <row r="69" spans="2:14" s="73" customFormat="1" ht="14.1" customHeight="1">
      <c r="B69" s="94"/>
      <c r="C69" s="118"/>
      <c r="D69" s="42"/>
      <c r="E69" s="108"/>
      <c r="F69" s="117" t="s">
        <v>106</v>
      </c>
      <c r="G69" s="50"/>
      <c r="H69" s="50"/>
      <c r="I69" s="50"/>
      <c r="J69" s="50"/>
      <c r="K69" s="50"/>
      <c r="L69" s="110"/>
      <c r="M69" s="91"/>
      <c r="N69" s="91"/>
    </row>
    <row r="70" spans="2:14" s="73" customFormat="1" ht="14.1" customHeight="1">
      <c r="B70" s="94"/>
      <c r="C70" s="118"/>
      <c r="D70" s="42"/>
      <c r="E70" s="108"/>
      <c r="F70" s="35" t="s">
        <v>36</v>
      </c>
      <c r="G70" s="109">
        <v>750000</v>
      </c>
      <c r="H70" s="35" t="s">
        <v>37</v>
      </c>
      <c r="I70" s="35">
        <v>4</v>
      </c>
      <c r="J70" s="35" t="s">
        <v>50</v>
      </c>
      <c r="K70" s="36" t="s">
        <v>40</v>
      </c>
      <c r="L70" s="52">
        <f>I70*G70</f>
        <v>3000000</v>
      </c>
      <c r="M70" s="91"/>
      <c r="N70" s="91"/>
    </row>
    <row r="71" spans="2:14" s="73" customFormat="1" ht="14.1" customHeight="1">
      <c r="B71" s="94"/>
      <c r="C71" s="118"/>
      <c r="D71" s="42"/>
      <c r="E71" s="108"/>
      <c r="F71" s="100" t="s">
        <v>90</v>
      </c>
      <c r="G71" s="58"/>
      <c r="H71" s="28"/>
      <c r="I71" s="28"/>
      <c r="J71" s="58"/>
      <c r="K71" s="28"/>
      <c r="L71" s="101">
        <f>L70</f>
        <v>3000000</v>
      </c>
      <c r="M71" s="91"/>
      <c r="N71" s="91"/>
    </row>
    <row r="72" spans="2:14" s="73" customFormat="1" ht="14.1" customHeight="1">
      <c r="B72" s="94"/>
      <c r="C72" s="118"/>
      <c r="D72" s="278"/>
      <c r="E72" s="108"/>
      <c r="F72" s="119" t="s">
        <v>271</v>
      </c>
      <c r="G72" s="111"/>
      <c r="H72" s="111"/>
      <c r="I72" s="111"/>
      <c r="J72" s="111"/>
      <c r="K72" s="111"/>
      <c r="L72" s="112"/>
      <c r="M72" s="91"/>
      <c r="N72" s="91"/>
    </row>
    <row r="73" spans="2:14" s="73" customFormat="1" ht="14.1" customHeight="1">
      <c r="B73" s="94"/>
      <c r="C73" s="118"/>
      <c r="D73" s="278"/>
      <c r="E73" s="108"/>
      <c r="F73" s="279" t="s">
        <v>36</v>
      </c>
      <c r="G73" s="109">
        <v>7500000</v>
      </c>
      <c r="H73" s="279" t="s">
        <v>37</v>
      </c>
      <c r="I73" s="279">
        <v>1</v>
      </c>
      <c r="J73" s="279" t="s">
        <v>268</v>
      </c>
      <c r="K73" s="36" t="s">
        <v>40</v>
      </c>
      <c r="L73" s="52">
        <f>I73*G73</f>
        <v>7500000</v>
      </c>
      <c r="M73" s="91"/>
      <c r="N73" s="91"/>
    </row>
    <row r="74" spans="2:14" s="73" customFormat="1" ht="14.1" customHeight="1">
      <c r="B74" s="94"/>
      <c r="C74" s="118"/>
      <c r="D74" s="278"/>
      <c r="E74" s="108"/>
      <c r="F74" s="280" t="s">
        <v>90</v>
      </c>
      <c r="G74" s="58"/>
      <c r="H74" s="28"/>
      <c r="I74" s="28"/>
      <c r="J74" s="58"/>
      <c r="K74" s="28"/>
      <c r="L74" s="281">
        <f>L73</f>
        <v>7500000</v>
      </c>
      <c r="M74" s="91"/>
      <c r="N74" s="91"/>
    </row>
    <row r="75" spans="2:14" s="73" customFormat="1" ht="14.1" customHeight="1">
      <c r="B75" s="94"/>
      <c r="C75" s="118"/>
      <c r="D75" s="42"/>
      <c r="E75" s="108"/>
      <c r="F75" s="119" t="s">
        <v>272</v>
      </c>
      <c r="G75" s="111"/>
      <c r="H75" s="111"/>
      <c r="I75" s="111"/>
      <c r="J75" s="111"/>
      <c r="K75" s="111"/>
      <c r="L75" s="112"/>
      <c r="M75" s="91"/>
      <c r="N75" s="91"/>
    </row>
    <row r="76" spans="2:14" s="73" customFormat="1" ht="14.1" customHeight="1">
      <c r="B76" s="94"/>
      <c r="C76" s="118"/>
      <c r="D76" s="42"/>
      <c r="E76" s="108"/>
      <c r="F76" s="35" t="s">
        <v>36</v>
      </c>
      <c r="G76" s="109">
        <v>125000</v>
      </c>
      <c r="H76" s="35" t="s">
        <v>37</v>
      </c>
      <c r="I76" s="35">
        <v>4</v>
      </c>
      <c r="J76" s="35" t="s">
        <v>50</v>
      </c>
      <c r="K76" s="36" t="s">
        <v>40</v>
      </c>
      <c r="L76" s="52">
        <f>I76*G76</f>
        <v>500000</v>
      </c>
      <c r="M76" s="91"/>
      <c r="N76" s="91"/>
    </row>
    <row r="77" spans="2:14" s="73" customFormat="1" ht="14.1" customHeight="1">
      <c r="B77" s="94"/>
      <c r="C77" s="118"/>
      <c r="D77" s="42"/>
      <c r="E77" s="108"/>
      <c r="F77" s="100" t="s">
        <v>90</v>
      </c>
      <c r="G77" s="58"/>
      <c r="H77" s="28"/>
      <c r="I77" s="28"/>
      <c r="J77" s="58"/>
      <c r="K77" s="28"/>
      <c r="L77" s="101">
        <f>L76</f>
        <v>500000</v>
      </c>
      <c r="M77" s="91"/>
      <c r="N77" s="91"/>
    </row>
    <row r="78" spans="2:14" s="73" customFormat="1" ht="14.1" customHeight="1">
      <c r="B78" s="94"/>
      <c r="C78" s="118"/>
      <c r="D78" s="42"/>
      <c r="E78" s="108"/>
      <c r="F78" s="119" t="s">
        <v>273</v>
      </c>
      <c r="G78" s="111"/>
      <c r="H78" s="111"/>
      <c r="I78" s="111"/>
      <c r="J78" s="111"/>
      <c r="K78" s="111"/>
      <c r="L78" s="112"/>
      <c r="M78" s="91"/>
      <c r="N78" s="91"/>
    </row>
    <row r="79" spans="2:14" s="73" customFormat="1" ht="14.1" customHeight="1">
      <c r="B79" s="94"/>
      <c r="C79" s="118"/>
      <c r="D79" s="42"/>
      <c r="E79" s="108"/>
      <c r="F79" s="35" t="s">
        <v>36</v>
      </c>
      <c r="G79" s="109">
        <v>80000</v>
      </c>
      <c r="H79" s="35" t="s">
        <v>37</v>
      </c>
      <c r="I79" s="35">
        <v>8</v>
      </c>
      <c r="J79" s="279" t="s">
        <v>268</v>
      </c>
      <c r="K79" s="36" t="s">
        <v>40</v>
      </c>
      <c r="L79" s="52">
        <f>I79*G79</f>
        <v>640000</v>
      </c>
      <c r="M79" s="91"/>
      <c r="N79" s="91"/>
    </row>
    <row r="80" spans="2:14" s="73" customFormat="1" ht="14.1" customHeight="1">
      <c r="B80" s="94"/>
      <c r="C80" s="118"/>
      <c r="D80" s="42"/>
      <c r="E80" s="108"/>
      <c r="F80" s="100" t="s">
        <v>90</v>
      </c>
      <c r="G80" s="58"/>
      <c r="H80" s="28"/>
      <c r="I80" s="28"/>
      <c r="J80" s="58"/>
      <c r="K80" s="28"/>
      <c r="L80" s="101">
        <f>L79</f>
        <v>640000</v>
      </c>
      <c r="M80" s="91"/>
      <c r="N80" s="91"/>
    </row>
    <row r="81" spans="2:14" s="73" customFormat="1" ht="14.1" customHeight="1">
      <c r="B81" s="94"/>
      <c r="C81" s="118"/>
      <c r="D81" s="39"/>
      <c r="E81" s="120"/>
      <c r="F81" s="100" t="s">
        <v>54</v>
      </c>
      <c r="G81" s="58"/>
      <c r="H81" s="103"/>
      <c r="I81" s="103"/>
      <c r="J81" s="104"/>
      <c r="K81" s="103"/>
      <c r="L81" s="101">
        <f>L62+L65+L68+L71+L74+L77+L80</f>
        <v>17640000</v>
      </c>
      <c r="M81" s="91"/>
      <c r="N81" s="91"/>
    </row>
    <row r="82" spans="2:14" s="73" customFormat="1" ht="14.1" customHeight="1" hidden="1">
      <c r="B82" s="94"/>
      <c r="C82" s="95"/>
      <c r="D82" s="42" t="s">
        <v>107</v>
      </c>
      <c r="E82" s="108">
        <f>L84</f>
        <v>0</v>
      </c>
      <c r="F82" s="105" t="s">
        <v>108</v>
      </c>
      <c r="G82" s="105"/>
      <c r="H82" s="105"/>
      <c r="I82" s="105"/>
      <c r="J82" s="105"/>
      <c r="K82" s="105"/>
      <c r="L82" s="106"/>
      <c r="M82" s="91"/>
      <c r="N82" s="91"/>
    </row>
    <row r="83" spans="2:14" s="73" customFormat="1" ht="14.1" customHeight="1" hidden="1">
      <c r="B83" s="94"/>
      <c r="C83" s="95"/>
      <c r="D83" s="98"/>
      <c r="E83" s="108"/>
      <c r="F83" s="35" t="s">
        <v>36</v>
      </c>
      <c r="G83" s="109">
        <v>0</v>
      </c>
      <c r="H83" s="35" t="s">
        <v>37</v>
      </c>
      <c r="I83" s="35">
        <v>12</v>
      </c>
      <c r="J83" s="35" t="s">
        <v>38</v>
      </c>
      <c r="K83" s="36" t="s">
        <v>40</v>
      </c>
      <c r="L83" s="52">
        <f>I83*G83</f>
        <v>0</v>
      </c>
      <c r="M83" s="91"/>
      <c r="N83" s="91"/>
    </row>
    <row r="84" spans="2:14" s="73" customFormat="1" ht="14.1" customHeight="1" hidden="1">
      <c r="B84" s="94"/>
      <c r="C84" s="95"/>
      <c r="D84" s="98"/>
      <c r="E84" s="120"/>
      <c r="F84" s="100" t="s">
        <v>54</v>
      </c>
      <c r="G84" s="58"/>
      <c r="H84" s="28"/>
      <c r="I84" s="28"/>
      <c r="J84" s="58"/>
      <c r="K84" s="28"/>
      <c r="L84" s="101">
        <f>L83</f>
        <v>0</v>
      </c>
      <c r="M84" s="91"/>
      <c r="N84" s="91"/>
    </row>
    <row r="85" spans="2:14" s="73" customFormat="1" ht="14.1" customHeight="1">
      <c r="B85" s="94"/>
      <c r="C85" s="95"/>
      <c r="D85" s="93" t="s">
        <v>109</v>
      </c>
      <c r="E85" s="108">
        <f>L91</f>
        <v>950000</v>
      </c>
      <c r="F85" s="105" t="s">
        <v>110</v>
      </c>
      <c r="G85" s="105"/>
      <c r="H85" s="105"/>
      <c r="I85" s="105"/>
      <c r="J85" s="105"/>
      <c r="K85" s="105"/>
      <c r="L85" s="106"/>
      <c r="M85" s="91"/>
      <c r="N85" s="91"/>
    </row>
    <row r="86" spans="2:14" s="73" customFormat="1" ht="14.1" customHeight="1">
      <c r="B86" s="94"/>
      <c r="C86" s="95"/>
      <c r="D86" s="98"/>
      <c r="E86" s="99"/>
      <c r="F86" s="35" t="s">
        <v>36</v>
      </c>
      <c r="G86" s="109">
        <v>350000</v>
      </c>
      <c r="H86" s="35" t="s">
        <v>37</v>
      </c>
      <c r="I86" s="35">
        <v>1</v>
      </c>
      <c r="J86" s="35" t="s">
        <v>100</v>
      </c>
      <c r="K86" s="36" t="s">
        <v>40</v>
      </c>
      <c r="L86" s="52">
        <f>I86*G86</f>
        <v>350000</v>
      </c>
      <c r="M86" s="91"/>
      <c r="N86" s="91"/>
    </row>
    <row r="87" spans="2:14" s="73" customFormat="1" ht="14.1" customHeight="1">
      <c r="B87" s="94"/>
      <c r="C87" s="95"/>
      <c r="D87" s="98"/>
      <c r="E87" s="99"/>
      <c r="F87" s="100" t="s">
        <v>90</v>
      </c>
      <c r="G87" s="58"/>
      <c r="H87" s="28"/>
      <c r="I87" s="28"/>
      <c r="J87" s="58"/>
      <c r="K87" s="28"/>
      <c r="L87" s="101">
        <f>L86</f>
        <v>350000</v>
      </c>
      <c r="M87" s="91"/>
      <c r="N87" s="91"/>
    </row>
    <row r="88" spans="2:14" s="73" customFormat="1" ht="14.1" customHeight="1">
      <c r="B88" s="94"/>
      <c r="C88" s="95"/>
      <c r="D88" s="98"/>
      <c r="E88" s="99"/>
      <c r="F88" s="105" t="s">
        <v>111</v>
      </c>
      <c r="G88" s="105"/>
      <c r="H88" s="105"/>
      <c r="I88" s="105"/>
      <c r="J88" s="105"/>
      <c r="K88" s="105"/>
      <c r="L88" s="106"/>
      <c r="M88" s="91"/>
      <c r="N88" s="91"/>
    </row>
    <row r="89" spans="2:14" s="73" customFormat="1" ht="14.1" customHeight="1">
      <c r="B89" s="94"/>
      <c r="C89" s="95"/>
      <c r="D89" s="98"/>
      <c r="E89" s="99"/>
      <c r="F89" s="35" t="s">
        <v>36</v>
      </c>
      <c r="G89" s="109">
        <v>300000</v>
      </c>
      <c r="H89" s="35" t="s">
        <v>37</v>
      </c>
      <c r="I89" s="35">
        <v>2</v>
      </c>
      <c r="J89" s="35" t="s">
        <v>100</v>
      </c>
      <c r="K89" s="36" t="s">
        <v>40</v>
      </c>
      <c r="L89" s="52">
        <f>I89*G89</f>
        <v>600000</v>
      </c>
      <c r="M89" s="91"/>
      <c r="N89" s="91"/>
    </row>
    <row r="90" spans="2:14" s="73" customFormat="1" ht="14.1" customHeight="1">
      <c r="B90" s="94"/>
      <c r="C90" s="95"/>
      <c r="D90" s="98"/>
      <c r="E90" s="99"/>
      <c r="F90" s="100" t="s">
        <v>90</v>
      </c>
      <c r="G90" s="58"/>
      <c r="H90" s="28"/>
      <c r="I90" s="28"/>
      <c r="J90" s="58"/>
      <c r="K90" s="28"/>
      <c r="L90" s="101">
        <f>L89</f>
        <v>600000</v>
      </c>
      <c r="M90" s="91"/>
      <c r="N90" s="91"/>
    </row>
    <row r="91" spans="2:14" s="73" customFormat="1" ht="14.1" customHeight="1">
      <c r="B91" s="94"/>
      <c r="C91" s="121"/>
      <c r="D91" s="121"/>
      <c r="E91" s="122"/>
      <c r="F91" s="100" t="s">
        <v>54</v>
      </c>
      <c r="G91" s="58"/>
      <c r="H91" s="103"/>
      <c r="I91" s="103"/>
      <c r="J91" s="104"/>
      <c r="K91" s="103"/>
      <c r="L91" s="101">
        <f>L90+L87</f>
        <v>950000</v>
      </c>
      <c r="M91" s="91"/>
      <c r="N91" s="91"/>
    </row>
    <row r="92" spans="2:14" s="73" customFormat="1" ht="14.1" customHeight="1">
      <c r="B92" s="94"/>
      <c r="C92" s="93" t="s">
        <v>112</v>
      </c>
      <c r="D92" s="40"/>
      <c r="E92" s="90">
        <f>E93+E96+E115+E128+E149+E141+E153</f>
        <v>420000000</v>
      </c>
      <c r="F92" s="100"/>
      <c r="G92" s="58"/>
      <c r="H92" s="58"/>
      <c r="I92" s="58"/>
      <c r="J92" s="58"/>
      <c r="K92" s="58"/>
      <c r="L92" s="123"/>
      <c r="M92" s="91"/>
      <c r="N92" s="91"/>
    </row>
    <row r="93" spans="2:14" s="73" customFormat="1" ht="14.1" customHeight="1">
      <c r="B93" s="94"/>
      <c r="C93" s="42"/>
      <c r="D93" s="93" t="s">
        <v>113</v>
      </c>
      <c r="E93" s="108">
        <f>L95</f>
        <v>12000000</v>
      </c>
      <c r="F93" s="105" t="s">
        <v>114</v>
      </c>
      <c r="G93" s="105"/>
      <c r="H93" s="105"/>
      <c r="I93" s="105"/>
      <c r="J93" s="105"/>
      <c r="K93" s="105"/>
      <c r="L93" s="106"/>
      <c r="M93" s="91"/>
      <c r="N93" s="91"/>
    </row>
    <row r="94" spans="2:14" s="73" customFormat="1" ht="14.1" customHeight="1">
      <c r="B94" s="94"/>
      <c r="C94" s="42"/>
      <c r="D94" s="42"/>
      <c r="E94" s="108"/>
      <c r="F94" s="35" t="s">
        <v>36</v>
      </c>
      <c r="G94" s="109">
        <v>1000000</v>
      </c>
      <c r="H94" s="35" t="s">
        <v>37</v>
      </c>
      <c r="I94" s="35">
        <v>12</v>
      </c>
      <c r="J94" s="35" t="s">
        <v>100</v>
      </c>
      <c r="K94" s="36" t="s">
        <v>40</v>
      </c>
      <c r="L94" s="52">
        <f>I94*G94</f>
        <v>12000000</v>
      </c>
      <c r="M94" s="91"/>
      <c r="N94" s="91"/>
    </row>
    <row r="95" spans="2:14" s="73" customFormat="1" ht="14.1" customHeight="1">
      <c r="B95" s="94"/>
      <c r="C95" s="42"/>
      <c r="D95" s="39"/>
      <c r="E95" s="120"/>
      <c r="F95" s="100" t="s">
        <v>90</v>
      </c>
      <c r="G95" s="58"/>
      <c r="H95" s="28"/>
      <c r="I95" s="28"/>
      <c r="J95" s="58"/>
      <c r="K95" s="28"/>
      <c r="L95" s="101">
        <f>L94</f>
        <v>12000000</v>
      </c>
      <c r="M95" s="91"/>
      <c r="N95" s="91"/>
    </row>
    <row r="96" spans="2:14" s="73" customFormat="1" ht="14.1" customHeight="1">
      <c r="B96" s="94"/>
      <c r="C96" s="98"/>
      <c r="D96" s="326" t="s">
        <v>115</v>
      </c>
      <c r="E96" s="124">
        <f>L114</f>
        <v>36000000</v>
      </c>
      <c r="F96" s="125" t="s">
        <v>116</v>
      </c>
      <c r="G96" s="126"/>
      <c r="H96" s="126"/>
      <c r="I96" s="126"/>
      <c r="J96" s="126"/>
      <c r="K96" s="126"/>
      <c r="L96" s="127"/>
      <c r="M96" s="91"/>
      <c r="N96" s="91"/>
    </row>
    <row r="97" spans="2:14" s="73" customFormat="1" ht="14.1" customHeight="1">
      <c r="B97" s="94"/>
      <c r="C97" s="98"/>
      <c r="D97" s="326"/>
      <c r="E97" s="128"/>
      <c r="F97" s="129" t="s">
        <v>36</v>
      </c>
      <c r="G97" s="130">
        <v>1000000</v>
      </c>
      <c r="H97" s="129" t="s">
        <v>37</v>
      </c>
      <c r="I97" s="129">
        <v>12</v>
      </c>
      <c r="J97" s="129" t="s">
        <v>38</v>
      </c>
      <c r="K97" s="131" t="s">
        <v>40</v>
      </c>
      <c r="L97" s="132">
        <f>I97*G97</f>
        <v>12000000</v>
      </c>
      <c r="M97" s="91"/>
      <c r="N97" s="91"/>
    </row>
    <row r="98" spans="2:14" s="73" customFormat="1" ht="14.1" customHeight="1">
      <c r="B98" s="94"/>
      <c r="C98" s="98"/>
      <c r="D98" s="133"/>
      <c r="E98" s="128"/>
      <c r="F98" s="134" t="s">
        <v>90</v>
      </c>
      <c r="G98" s="135"/>
      <c r="H98" s="136"/>
      <c r="I98" s="136"/>
      <c r="J98" s="135"/>
      <c r="K98" s="136"/>
      <c r="L98" s="137">
        <f>L97</f>
        <v>12000000</v>
      </c>
      <c r="M98" s="91"/>
      <c r="N98" s="91"/>
    </row>
    <row r="99" spans="2:14" s="73" customFormat="1" ht="14.1" customHeight="1">
      <c r="B99" s="94"/>
      <c r="C99" s="98"/>
      <c r="D99" s="133"/>
      <c r="E99" s="128"/>
      <c r="F99" s="125" t="s">
        <v>117</v>
      </c>
      <c r="G99" s="126"/>
      <c r="H99" s="126"/>
      <c r="I99" s="126"/>
      <c r="J99" s="126"/>
      <c r="K99" s="126"/>
      <c r="L99" s="127"/>
      <c r="M99" s="91"/>
      <c r="N99" s="91"/>
    </row>
    <row r="100" spans="2:14" s="73" customFormat="1" ht="14.1" customHeight="1">
      <c r="B100" s="94"/>
      <c r="C100" s="98"/>
      <c r="D100" s="133"/>
      <c r="E100" s="128"/>
      <c r="F100" s="129" t="s">
        <v>36</v>
      </c>
      <c r="G100" s="130">
        <v>200000</v>
      </c>
      <c r="H100" s="129" t="s">
        <v>37</v>
      </c>
      <c r="I100" s="129">
        <v>12</v>
      </c>
      <c r="J100" s="129" t="s">
        <v>38</v>
      </c>
      <c r="K100" s="131" t="s">
        <v>40</v>
      </c>
      <c r="L100" s="132">
        <f>I100*G100</f>
        <v>2400000</v>
      </c>
      <c r="M100" s="91"/>
      <c r="N100" s="91"/>
    </row>
    <row r="101" spans="2:14" s="73" customFormat="1" ht="14.1" customHeight="1">
      <c r="B101" s="94"/>
      <c r="C101" s="98"/>
      <c r="D101" s="133"/>
      <c r="E101" s="128"/>
      <c r="F101" s="134" t="s">
        <v>90</v>
      </c>
      <c r="G101" s="135"/>
      <c r="H101" s="136"/>
      <c r="I101" s="136"/>
      <c r="J101" s="135"/>
      <c r="K101" s="136"/>
      <c r="L101" s="137">
        <f>L100</f>
        <v>2400000</v>
      </c>
      <c r="M101" s="91"/>
      <c r="N101" s="91"/>
    </row>
    <row r="102" spans="2:14" s="73" customFormat="1" ht="14.1" customHeight="1">
      <c r="B102" s="94"/>
      <c r="C102" s="98"/>
      <c r="D102" s="133"/>
      <c r="E102" s="128"/>
      <c r="F102" s="125" t="s">
        <v>118</v>
      </c>
      <c r="G102" s="111"/>
      <c r="H102" s="111"/>
      <c r="I102" s="111"/>
      <c r="J102" s="111"/>
      <c r="K102" s="111"/>
      <c r="L102" s="112"/>
      <c r="M102" s="91"/>
      <c r="N102" s="91"/>
    </row>
    <row r="103" spans="2:14" s="73" customFormat="1" ht="14.1" customHeight="1">
      <c r="B103" s="94"/>
      <c r="C103" s="98"/>
      <c r="D103" s="133"/>
      <c r="E103" s="128"/>
      <c r="F103" s="129" t="s">
        <v>36</v>
      </c>
      <c r="G103" s="130">
        <v>300000</v>
      </c>
      <c r="H103" s="129" t="s">
        <v>37</v>
      </c>
      <c r="I103" s="129">
        <v>4</v>
      </c>
      <c r="J103" s="129" t="s">
        <v>100</v>
      </c>
      <c r="K103" s="131" t="s">
        <v>40</v>
      </c>
      <c r="L103" s="132">
        <f>I103*G103</f>
        <v>1200000</v>
      </c>
      <c r="M103" s="91"/>
      <c r="N103" s="91"/>
    </row>
    <row r="104" spans="2:14" s="73" customFormat="1" ht="14.1" customHeight="1">
      <c r="B104" s="94"/>
      <c r="C104" s="98"/>
      <c r="D104" s="133"/>
      <c r="E104" s="128"/>
      <c r="F104" s="134" t="s">
        <v>90</v>
      </c>
      <c r="G104" s="135"/>
      <c r="H104" s="136"/>
      <c r="I104" s="136"/>
      <c r="J104" s="135"/>
      <c r="K104" s="136"/>
      <c r="L104" s="137">
        <f>L103</f>
        <v>1200000</v>
      </c>
      <c r="M104" s="91"/>
      <c r="N104" s="91"/>
    </row>
    <row r="105" spans="2:14" s="73" customFormat="1" ht="14.1" customHeight="1">
      <c r="B105" s="94"/>
      <c r="C105" s="98"/>
      <c r="D105" s="133"/>
      <c r="E105" s="128"/>
      <c r="F105" s="125" t="s">
        <v>119</v>
      </c>
      <c r="G105" s="126"/>
      <c r="H105" s="126"/>
      <c r="I105" s="126"/>
      <c r="J105" s="126"/>
      <c r="K105" s="126"/>
      <c r="L105" s="127"/>
      <c r="M105" s="91"/>
      <c r="N105" s="91"/>
    </row>
    <row r="106" spans="2:14" s="73" customFormat="1" ht="14.1" customHeight="1">
      <c r="B106" s="94"/>
      <c r="C106" s="98"/>
      <c r="D106" s="133"/>
      <c r="E106" s="128"/>
      <c r="F106" s="129" t="s">
        <v>36</v>
      </c>
      <c r="G106" s="130">
        <v>600000</v>
      </c>
      <c r="H106" s="129" t="s">
        <v>37</v>
      </c>
      <c r="I106" s="129">
        <v>12</v>
      </c>
      <c r="J106" s="129" t="s">
        <v>38</v>
      </c>
      <c r="K106" s="131" t="s">
        <v>40</v>
      </c>
      <c r="L106" s="132">
        <f>I106*G106</f>
        <v>7200000</v>
      </c>
      <c r="M106" s="91"/>
      <c r="N106" s="91"/>
    </row>
    <row r="107" spans="2:14" s="73" customFormat="1" ht="14.1" customHeight="1">
      <c r="B107" s="94"/>
      <c r="C107" s="98"/>
      <c r="D107" s="133"/>
      <c r="E107" s="128"/>
      <c r="F107" s="134" t="s">
        <v>90</v>
      </c>
      <c r="G107" s="135"/>
      <c r="H107" s="136"/>
      <c r="I107" s="136"/>
      <c r="J107" s="135"/>
      <c r="K107" s="136"/>
      <c r="L107" s="137">
        <f>L106</f>
        <v>7200000</v>
      </c>
      <c r="M107" s="91"/>
      <c r="N107" s="91"/>
    </row>
    <row r="108" spans="2:14" s="73" customFormat="1" ht="14.1" customHeight="1">
      <c r="B108" s="94"/>
      <c r="C108" s="98"/>
      <c r="D108" s="133"/>
      <c r="E108" s="128"/>
      <c r="F108" s="125" t="s">
        <v>120</v>
      </c>
      <c r="G108" s="111"/>
      <c r="H108" s="111"/>
      <c r="I108" s="111"/>
      <c r="J108" s="111"/>
      <c r="K108" s="111"/>
      <c r="L108" s="112"/>
      <c r="M108" s="91"/>
      <c r="N108" s="91"/>
    </row>
    <row r="109" spans="2:14" s="73" customFormat="1" ht="14.1" customHeight="1">
      <c r="B109" s="94"/>
      <c r="C109" s="98"/>
      <c r="D109" s="133"/>
      <c r="E109" s="128"/>
      <c r="F109" s="129" t="s">
        <v>36</v>
      </c>
      <c r="G109" s="130">
        <v>600000</v>
      </c>
      <c r="H109" s="129" t="s">
        <v>37</v>
      </c>
      <c r="I109" s="129">
        <v>12</v>
      </c>
      <c r="J109" s="129" t="s">
        <v>38</v>
      </c>
      <c r="K109" s="131" t="s">
        <v>40</v>
      </c>
      <c r="L109" s="132">
        <f>I109*G109</f>
        <v>7200000</v>
      </c>
      <c r="M109" s="91"/>
      <c r="N109" s="91"/>
    </row>
    <row r="110" spans="2:14" s="73" customFormat="1" ht="14.1" customHeight="1">
      <c r="B110" s="94"/>
      <c r="C110" s="98"/>
      <c r="D110" s="133"/>
      <c r="E110" s="128"/>
      <c r="F110" s="134" t="s">
        <v>90</v>
      </c>
      <c r="G110" s="135"/>
      <c r="H110" s="136"/>
      <c r="I110" s="136"/>
      <c r="J110" s="135"/>
      <c r="K110" s="136"/>
      <c r="L110" s="137">
        <f>L109</f>
        <v>7200000</v>
      </c>
      <c r="M110" s="91"/>
      <c r="N110" s="91"/>
    </row>
    <row r="111" spans="2:14" s="73" customFormat="1" ht="14.1" customHeight="1">
      <c r="B111" s="94"/>
      <c r="C111" s="98"/>
      <c r="D111" s="133"/>
      <c r="E111" s="128"/>
      <c r="F111" s="125" t="s">
        <v>121</v>
      </c>
      <c r="G111" s="111"/>
      <c r="H111" s="111"/>
      <c r="I111" s="111"/>
      <c r="J111" s="111"/>
      <c r="K111" s="111"/>
      <c r="L111" s="112"/>
      <c r="M111" s="91"/>
      <c r="N111" s="91"/>
    </row>
    <row r="112" spans="2:14" s="73" customFormat="1" ht="14.1" customHeight="1">
      <c r="B112" s="94"/>
      <c r="C112" s="98"/>
      <c r="D112" s="133"/>
      <c r="E112" s="128"/>
      <c r="F112" s="129" t="s">
        <v>36</v>
      </c>
      <c r="G112" s="130">
        <v>500000</v>
      </c>
      <c r="H112" s="129" t="s">
        <v>37</v>
      </c>
      <c r="I112" s="129">
        <v>12</v>
      </c>
      <c r="J112" s="129" t="s">
        <v>38</v>
      </c>
      <c r="K112" s="131" t="s">
        <v>40</v>
      </c>
      <c r="L112" s="132">
        <f>I112*G112</f>
        <v>6000000</v>
      </c>
      <c r="M112" s="91"/>
      <c r="N112" s="91"/>
    </row>
    <row r="113" spans="2:14" s="73" customFormat="1" ht="14.1" customHeight="1">
      <c r="B113" s="94"/>
      <c r="C113" s="98"/>
      <c r="D113" s="133"/>
      <c r="E113" s="128"/>
      <c r="F113" s="134" t="s">
        <v>90</v>
      </c>
      <c r="G113" s="135"/>
      <c r="H113" s="136"/>
      <c r="I113" s="136"/>
      <c r="J113" s="135"/>
      <c r="K113" s="136"/>
      <c r="L113" s="137">
        <f>L112</f>
        <v>6000000</v>
      </c>
      <c r="M113" s="91"/>
      <c r="N113" s="91"/>
    </row>
    <row r="114" spans="2:14" s="73" customFormat="1" ht="14.1" customHeight="1">
      <c r="B114" s="94"/>
      <c r="C114" s="98"/>
      <c r="D114" s="133"/>
      <c r="E114" s="128"/>
      <c r="F114" s="134" t="s">
        <v>54</v>
      </c>
      <c r="G114" s="135"/>
      <c r="H114" s="138"/>
      <c r="I114" s="138"/>
      <c r="J114" s="139"/>
      <c r="K114" s="138"/>
      <c r="L114" s="137">
        <f>L113+L110+L104+L101+L98+L107</f>
        <v>36000000</v>
      </c>
      <c r="M114" s="91"/>
      <c r="N114" s="91"/>
    </row>
    <row r="115" spans="2:14" s="73" customFormat="1" ht="14.1" customHeight="1">
      <c r="B115" s="94"/>
      <c r="C115" s="98"/>
      <c r="D115" s="140" t="s">
        <v>122</v>
      </c>
      <c r="E115" s="96">
        <f>L127</f>
        <v>36000000</v>
      </c>
      <c r="F115" s="117" t="s">
        <v>123</v>
      </c>
      <c r="G115" s="50"/>
      <c r="H115" s="50"/>
      <c r="I115" s="50"/>
      <c r="J115" s="50"/>
      <c r="K115" s="50"/>
      <c r="L115" s="110"/>
      <c r="M115" s="91"/>
      <c r="N115" s="91"/>
    </row>
    <row r="116" spans="2:14" s="73" customFormat="1" ht="14.1" customHeight="1">
      <c r="B116" s="94"/>
      <c r="C116" s="98"/>
      <c r="D116" s="95"/>
      <c r="E116" s="99"/>
      <c r="F116" s="35" t="s">
        <v>36</v>
      </c>
      <c r="G116" s="109">
        <v>300000</v>
      </c>
      <c r="H116" s="35" t="s">
        <v>37</v>
      </c>
      <c r="I116" s="35">
        <v>12</v>
      </c>
      <c r="J116" s="35" t="s">
        <v>38</v>
      </c>
      <c r="K116" s="36" t="s">
        <v>40</v>
      </c>
      <c r="L116" s="52">
        <f>I116*G116</f>
        <v>3600000</v>
      </c>
      <c r="M116" s="91"/>
      <c r="N116" s="91"/>
    </row>
    <row r="117" spans="2:14" s="73" customFormat="1" ht="14.1" customHeight="1">
      <c r="B117" s="94"/>
      <c r="C117" s="98"/>
      <c r="D117" s="95"/>
      <c r="E117" s="99"/>
      <c r="F117" s="100" t="s">
        <v>90</v>
      </c>
      <c r="G117" s="58"/>
      <c r="H117" s="28"/>
      <c r="I117" s="28"/>
      <c r="J117" s="58"/>
      <c r="K117" s="28"/>
      <c r="L117" s="101">
        <f>L116</f>
        <v>3600000</v>
      </c>
      <c r="M117" s="91"/>
      <c r="N117" s="91"/>
    </row>
    <row r="118" spans="2:14" s="73" customFormat="1" ht="14.1" customHeight="1">
      <c r="B118" s="94"/>
      <c r="C118" s="98"/>
      <c r="D118" s="95"/>
      <c r="E118" s="99"/>
      <c r="F118" s="117" t="s">
        <v>124</v>
      </c>
      <c r="G118" s="50"/>
      <c r="H118" s="50"/>
      <c r="I118" s="50"/>
      <c r="J118" s="50"/>
      <c r="K118" s="50"/>
      <c r="L118" s="110"/>
      <c r="M118" s="91"/>
      <c r="N118" s="91"/>
    </row>
    <row r="119" spans="2:14" s="73" customFormat="1" ht="14.1" customHeight="1">
      <c r="B119" s="94"/>
      <c r="C119" s="98"/>
      <c r="D119" s="95"/>
      <c r="E119" s="99"/>
      <c r="F119" s="35" t="s">
        <v>36</v>
      </c>
      <c r="G119" s="109">
        <v>100000</v>
      </c>
      <c r="H119" s="35" t="s">
        <v>37</v>
      </c>
      <c r="I119" s="35">
        <v>12</v>
      </c>
      <c r="J119" s="35" t="s">
        <v>38</v>
      </c>
      <c r="K119" s="36" t="s">
        <v>40</v>
      </c>
      <c r="L119" s="52">
        <f>I119*G119</f>
        <v>1200000</v>
      </c>
      <c r="M119" s="91"/>
      <c r="N119" s="91"/>
    </row>
    <row r="120" spans="2:14" s="73" customFormat="1" ht="14.1" customHeight="1">
      <c r="B120" s="94"/>
      <c r="C120" s="98"/>
      <c r="D120" s="95"/>
      <c r="E120" s="99"/>
      <c r="F120" s="100" t="s">
        <v>90</v>
      </c>
      <c r="G120" s="58"/>
      <c r="H120" s="28"/>
      <c r="I120" s="28"/>
      <c r="J120" s="58"/>
      <c r="K120" s="28"/>
      <c r="L120" s="101">
        <f>L119</f>
        <v>1200000</v>
      </c>
      <c r="M120" s="91"/>
      <c r="N120" s="91"/>
    </row>
    <row r="121" spans="2:14" s="73" customFormat="1" ht="14.1" customHeight="1">
      <c r="B121" s="94"/>
      <c r="C121" s="98"/>
      <c r="D121" s="95"/>
      <c r="E121" s="99"/>
      <c r="F121" s="117" t="s">
        <v>125</v>
      </c>
      <c r="G121" s="111"/>
      <c r="H121" s="111"/>
      <c r="I121" s="111"/>
      <c r="J121" s="111"/>
      <c r="K121" s="111"/>
      <c r="L121" s="112"/>
      <c r="M121" s="91"/>
      <c r="N121" s="91"/>
    </row>
    <row r="122" spans="2:14" s="73" customFormat="1" ht="14.1" customHeight="1">
      <c r="B122" s="94"/>
      <c r="C122" s="98"/>
      <c r="D122" s="95"/>
      <c r="E122" s="99"/>
      <c r="F122" s="35" t="s">
        <v>36</v>
      </c>
      <c r="G122" s="109">
        <v>100000</v>
      </c>
      <c r="H122" s="35" t="s">
        <v>37</v>
      </c>
      <c r="I122" s="35">
        <v>12</v>
      </c>
      <c r="J122" s="35" t="s">
        <v>38</v>
      </c>
      <c r="K122" s="36" t="s">
        <v>40</v>
      </c>
      <c r="L122" s="52">
        <f>I122*G122</f>
        <v>1200000</v>
      </c>
      <c r="M122" s="91"/>
      <c r="N122" s="91"/>
    </row>
    <row r="123" spans="2:14" s="73" customFormat="1" ht="14.1" customHeight="1">
      <c r="B123" s="94"/>
      <c r="C123" s="98"/>
      <c r="D123" s="95"/>
      <c r="E123" s="99"/>
      <c r="F123" s="100" t="s">
        <v>90</v>
      </c>
      <c r="G123" s="58"/>
      <c r="H123" s="28"/>
      <c r="I123" s="28"/>
      <c r="J123" s="58"/>
      <c r="K123" s="28"/>
      <c r="L123" s="101">
        <f>L122</f>
        <v>1200000</v>
      </c>
      <c r="M123" s="91"/>
      <c r="N123" s="91"/>
    </row>
    <row r="124" spans="2:14" s="73" customFormat="1" ht="14.1" customHeight="1">
      <c r="B124" s="94"/>
      <c r="C124" s="98"/>
      <c r="D124" s="95"/>
      <c r="E124" s="99"/>
      <c r="F124" s="117" t="s">
        <v>126</v>
      </c>
      <c r="G124" s="50"/>
      <c r="H124" s="50"/>
      <c r="I124" s="50"/>
      <c r="J124" s="50"/>
      <c r="K124" s="50"/>
      <c r="L124" s="110"/>
      <c r="M124" s="91"/>
      <c r="N124" s="91"/>
    </row>
    <row r="125" spans="2:14" s="73" customFormat="1" ht="14.1" customHeight="1">
      <c r="B125" s="94"/>
      <c r="C125" s="98"/>
      <c r="D125" s="95"/>
      <c r="E125" s="99"/>
      <c r="F125" s="35" t="s">
        <v>36</v>
      </c>
      <c r="G125" s="109">
        <v>2500000</v>
      </c>
      <c r="H125" s="35" t="s">
        <v>37</v>
      </c>
      <c r="I125" s="35">
        <v>12</v>
      </c>
      <c r="J125" s="35" t="s">
        <v>38</v>
      </c>
      <c r="K125" s="36" t="s">
        <v>40</v>
      </c>
      <c r="L125" s="52">
        <f>I125*G125</f>
        <v>30000000</v>
      </c>
      <c r="M125" s="91"/>
      <c r="N125" s="91"/>
    </row>
    <row r="126" spans="2:14" s="73" customFormat="1" ht="14.1" customHeight="1">
      <c r="B126" s="94"/>
      <c r="C126" s="98"/>
      <c r="D126" s="95"/>
      <c r="E126" s="99"/>
      <c r="F126" s="100" t="s">
        <v>90</v>
      </c>
      <c r="G126" s="58"/>
      <c r="H126" s="28"/>
      <c r="I126" s="28"/>
      <c r="J126" s="58"/>
      <c r="K126" s="28"/>
      <c r="L126" s="101">
        <f>L125</f>
        <v>30000000</v>
      </c>
      <c r="M126" s="91"/>
      <c r="N126" s="91"/>
    </row>
    <row r="127" spans="2:14" s="73" customFormat="1" ht="14.1" customHeight="1">
      <c r="B127" s="94"/>
      <c r="C127" s="98"/>
      <c r="D127" s="95"/>
      <c r="E127" s="99"/>
      <c r="F127" s="100" t="s">
        <v>54</v>
      </c>
      <c r="G127" s="58"/>
      <c r="H127" s="103"/>
      <c r="I127" s="103"/>
      <c r="J127" s="104"/>
      <c r="K127" s="103"/>
      <c r="L127" s="101">
        <f>L126+L123+L120+L117</f>
        <v>36000000</v>
      </c>
      <c r="M127" s="91"/>
      <c r="N127" s="91"/>
    </row>
    <row r="128" spans="2:14" s="73" customFormat="1" ht="14.1" customHeight="1">
      <c r="B128" s="94"/>
      <c r="C128" s="98"/>
      <c r="D128" s="140" t="s">
        <v>127</v>
      </c>
      <c r="E128" s="96">
        <f>L140</f>
        <v>16000000</v>
      </c>
      <c r="F128" s="117" t="s">
        <v>128</v>
      </c>
      <c r="G128" s="50"/>
      <c r="H128" s="50"/>
      <c r="I128" s="50"/>
      <c r="J128" s="50"/>
      <c r="K128" s="50"/>
      <c r="L128" s="110"/>
      <c r="M128" s="91"/>
      <c r="N128" s="91"/>
    </row>
    <row r="129" spans="2:14" s="73" customFormat="1" ht="14.1" customHeight="1">
      <c r="B129" s="94"/>
      <c r="C129" s="98"/>
      <c r="D129" s="95"/>
      <c r="E129" s="99"/>
      <c r="F129" s="35" t="s">
        <v>36</v>
      </c>
      <c r="G129" s="109">
        <v>378000</v>
      </c>
      <c r="H129" s="35" t="s">
        <v>37</v>
      </c>
      <c r="I129" s="35">
        <v>12</v>
      </c>
      <c r="J129" s="35" t="s">
        <v>38</v>
      </c>
      <c r="K129" s="36" t="s">
        <v>40</v>
      </c>
      <c r="L129" s="52">
        <f>I129*G129+4000</f>
        <v>4540000</v>
      </c>
      <c r="M129" s="91"/>
      <c r="N129" s="91"/>
    </row>
    <row r="130" spans="2:14" s="73" customFormat="1" ht="14.1" customHeight="1">
      <c r="B130" s="94"/>
      <c r="C130" s="98"/>
      <c r="D130" s="95"/>
      <c r="E130" s="99"/>
      <c r="F130" s="100" t="s">
        <v>90</v>
      </c>
      <c r="G130" s="58"/>
      <c r="H130" s="28"/>
      <c r="I130" s="28"/>
      <c r="J130" s="58"/>
      <c r="K130" s="28"/>
      <c r="L130" s="101">
        <f>L129</f>
        <v>4540000</v>
      </c>
      <c r="M130" s="91"/>
      <c r="N130" s="91"/>
    </row>
    <row r="131" spans="2:14" s="73" customFormat="1" ht="14.1" customHeight="1">
      <c r="B131" s="94"/>
      <c r="C131" s="98"/>
      <c r="D131" s="95"/>
      <c r="E131" s="99"/>
      <c r="F131" s="117" t="s">
        <v>129</v>
      </c>
      <c r="G131" s="50"/>
      <c r="H131" s="50"/>
      <c r="I131" s="50"/>
      <c r="J131" s="50"/>
      <c r="K131" s="50"/>
      <c r="L131" s="110"/>
      <c r="M131" s="91"/>
      <c r="N131" s="91"/>
    </row>
    <row r="132" spans="2:14" s="73" customFormat="1" ht="14.1" customHeight="1">
      <c r="B132" s="94"/>
      <c r="C132" s="98"/>
      <c r="D132" s="95"/>
      <c r="E132" s="99"/>
      <c r="F132" s="240" t="s">
        <v>263</v>
      </c>
      <c r="G132" s="109">
        <v>1170000</v>
      </c>
      <c r="H132" s="35" t="s">
        <v>37</v>
      </c>
      <c r="I132" s="35">
        <v>6</v>
      </c>
      <c r="J132" s="35" t="s">
        <v>130</v>
      </c>
      <c r="K132" s="36" t="s">
        <v>40</v>
      </c>
      <c r="L132" s="52">
        <f>I132*G132</f>
        <v>7020000</v>
      </c>
      <c r="M132" s="91"/>
      <c r="N132" s="91"/>
    </row>
    <row r="133" spans="2:14" s="73" customFormat="1" ht="14.1" customHeight="1">
      <c r="B133" s="94"/>
      <c r="C133" s="98"/>
      <c r="D133" s="95"/>
      <c r="E133" s="99"/>
      <c r="F133" s="100" t="s">
        <v>90</v>
      </c>
      <c r="G133" s="58"/>
      <c r="H133" s="28"/>
      <c r="I133" s="28"/>
      <c r="J133" s="58"/>
      <c r="K133" s="28"/>
      <c r="L133" s="101">
        <f>L132</f>
        <v>7020000</v>
      </c>
      <c r="M133" s="91"/>
      <c r="N133" s="91"/>
    </row>
    <row r="134" spans="2:14" s="73" customFormat="1" ht="14.1" customHeight="1">
      <c r="B134" s="94"/>
      <c r="C134" s="98"/>
      <c r="D134" s="95"/>
      <c r="E134" s="99"/>
      <c r="F134" s="117" t="s">
        <v>131</v>
      </c>
      <c r="G134" s="111"/>
      <c r="H134" s="111"/>
      <c r="I134" s="111"/>
      <c r="J134" s="111"/>
      <c r="K134" s="111"/>
      <c r="L134" s="112"/>
      <c r="M134" s="91"/>
      <c r="N134" s="91"/>
    </row>
    <row r="135" spans="2:14" s="73" customFormat="1" ht="14.1" customHeight="1">
      <c r="B135" s="94"/>
      <c r="C135" s="98"/>
      <c r="D135" s="95"/>
      <c r="E135" s="99"/>
      <c r="F135" s="35" t="s">
        <v>36</v>
      </c>
      <c r="G135" s="109">
        <v>100000</v>
      </c>
      <c r="H135" s="35" t="s">
        <v>37</v>
      </c>
      <c r="I135" s="35">
        <v>12</v>
      </c>
      <c r="J135" s="35" t="s">
        <v>38</v>
      </c>
      <c r="K135" s="36" t="s">
        <v>40</v>
      </c>
      <c r="L135" s="52">
        <f>I135*G135</f>
        <v>1200000</v>
      </c>
      <c r="M135" s="91"/>
      <c r="N135" s="91"/>
    </row>
    <row r="136" spans="2:14" s="73" customFormat="1" ht="14.1" customHeight="1">
      <c r="B136" s="94"/>
      <c r="C136" s="98"/>
      <c r="D136" s="95"/>
      <c r="E136" s="99"/>
      <c r="F136" s="100" t="s">
        <v>90</v>
      </c>
      <c r="G136" s="58"/>
      <c r="H136" s="28"/>
      <c r="I136" s="28"/>
      <c r="J136" s="58"/>
      <c r="K136" s="28"/>
      <c r="L136" s="101">
        <f>L135</f>
        <v>1200000</v>
      </c>
      <c r="M136" s="91"/>
      <c r="N136" s="91"/>
    </row>
    <row r="137" spans="2:14" s="73" customFormat="1" ht="14.1" customHeight="1">
      <c r="B137" s="94"/>
      <c r="C137" s="98"/>
      <c r="D137" s="95"/>
      <c r="E137" s="99"/>
      <c r="F137" s="117" t="s">
        <v>132</v>
      </c>
      <c r="G137" s="50"/>
      <c r="H137" s="50"/>
      <c r="I137" s="50"/>
      <c r="J137" s="50"/>
      <c r="K137" s="50"/>
      <c r="L137" s="110"/>
      <c r="M137" s="91"/>
      <c r="N137" s="91"/>
    </row>
    <row r="138" spans="2:14" s="73" customFormat="1" ht="14.1" customHeight="1">
      <c r="B138" s="94"/>
      <c r="C138" s="98"/>
      <c r="D138" s="95"/>
      <c r="E138" s="99"/>
      <c r="F138" s="35" t="s">
        <v>36</v>
      </c>
      <c r="G138" s="109">
        <v>270000</v>
      </c>
      <c r="H138" s="35" t="s">
        <v>37</v>
      </c>
      <c r="I138" s="35">
        <v>12</v>
      </c>
      <c r="J138" s="35" t="s">
        <v>38</v>
      </c>
      <c r="K138" s="36" t="s">
        <v>40</v>
      </c>
      <c r="L138" s="52">
        <f>I138*G138</f>
        <v>3240000</v>
      </c>
      <c r="M138" s="91"/>
      <c r="N138" s="91"/>
    </row>
    <row r="139" spans="2:14" s="73" customFormat="1" ht="14.1" customHeight="1">
      <c r="B139" s="94"/>
      <c r="C139" s="98"/>
      <c r="D139" s="95"/>
      <c r="E139" s="99"/>
      <c r="F139" s="100" t="s">
        <v>90</v>
      </c>
      <c r="G139" s="58"/>
      <c r="H139" s="28"/>
      <c r="I139" s="28"/>
      <c r="J139" s="58"/>
      <c r="K139" s="28"/>
      <c r="L139" s="101">
        <f>L138</f>
        <v>3240000</v>
      </c>
      <c r="M139" s="91"/>
      <c r="N139" s="91"/>
    </row>
    <row r="140" spans="2:14" s="73" customFormat="1" ht="14.1" customHeight="1">
      <c r="B140" s="94"/>
      <c r="C140" s="98"/>
      <c r="D140" s="95"/>
      <c r="E140" s="99"/>
      <c r="F140" s="100" t="s">
        <v>54</v>
      </c>
      <c r="G140" s="58"/>
      <c r="H140" s="103"/>
      <c r="I140" s="103"/>
      <c r="J140" s="104"/>
      <c r="K140" s="103"/>
      <c r="L140" s="101">
        <f>L139+L136+L133+L130</f>
        <v>16000000</v>
      </c>
      <c r="M140" s="91"/>
      <c r="N140" s="91"/>
    </row>
    <row r="141" spans="2:14" s="73" customFormat="1" ht="14.1" customHeight="1">
      <c r="B141" s="94"/>
      <c r="C141" s="98"/>
      <c r="D141" s="93" t="s">
        <v>133</v>
      </c>
      <c r="E141" s="96">
        <f>L148</f>
        <v>28000000</v>
      </c>
      <c r="F141" s="105" t="s">
        <v>134</v>
      </c>
      <c r="G141" s="105"/>
      <c r="H141" s="105"/>
      <c r="I141" s="105"/>
      <c r="J141" s="105"/>
      <c r="K141" s="105"/>
      <c r="L141" s="106"/>
      <c r="M141" s="91"/>
      <c r="N141" s="91"/>
    </row>
    <row r="142" spans="2:14" s="73" customFormat="1" ht="14.1" customHeight="1">
      <c r="B142" s="94"/>
      <c r="C142" s="98"/>
      <c r="D142" s="95"/>
      <c r="E142" s="99"/>
      <c r="F142" s="102" t="s">
        <v>135</v>
      </c>
      <c r="G142" s="102"/>
      <c r="H142" s="102"/>
      <c r="I142" s="102"/>
      <c r="J142" s="102"/>
      <c r="K142" s="102"/>
      <c r="L142" s="107"/>
      <c r="M142" s="91"/>
      <c r="N142" s="91"/>
    </row>
    <row r="143" spans="2:14" s="73" customFormat="1" ht="14.1" customHeight="1">
      <c r="B143" s="94"/>
      <c r="C143" s="98"/>
      <c r="D143" s="95"/>
      <c r="E143" s="99"/>
      <c r="F143" s="35" t="s">
        <v>36</v>
      </c>
      <c r="G143" s="109">
        <v>666666</v>
      </c>
      <c r="H143" s="35" t="s">
        <v>37</v>
      </c>
      <c r="I143" s="35">
        <v>12</v>
      </c>
      <c r="J143" s="35" t="s">
        <v>38</v>
      </c>
      <c r="K143" s="36" t="s">
        <v>40</v>
      </c>
      <c r="L143" s="52">
        <f>I143*G143+8</f>
        <v>8000000</v>
      </c>
      <c r="M143" s="91"/>
      <c r="N143" s="91"/>
    </row>
    <row r="144" spans="2:14" s="73" customFormat="1" ht="14.1" customHeight="1">
      <c r="B144" s="94"/>
      <c r="C144" s="98"/>
      <c r="D144" s="95"/>
      <c r="E144" s="99"/>
      <c r="F144" s="100" t="s">
        <v>90</v>
      </c>
      <c r="G144" s="58"/>
      <c r="H144" s="28"/>
      <c r="I144" s="28"/>
      <c r="J144" s="58"/>
      <c r="K144" s="28"/>
      <c r="L144" s="101">
        <f>L143</f>
        <v>8000000</v>
      </c>
      <c r="M144" s="91"/>
      <c r="N144" s="91"/>
    </row>
    <row r="145" spans="2:14" s="73" customFormat="1" ht="14.1" customHeight="1">
      <c r="B145" s="94"/>
      <c r="C145" s="98"/>
      <c r="D145" s="95"/>
      <c r="E145" s="99"/>
      <c r="F145" s="102" t="s">
        <v>136</v>
      </c>
      <c r="G145" s="102"/>
      <c r="H145" s="102"/>
      <c r="I145" s="102"/>
      <c r="J145" s="102"/>
      <c r="K145" s="102"/>
      <c r="L145" s="107"/>
      <c r="M145" s="91"/>
      <c r="N145" s="91"/>
    </row>
    <row r="146" spans="2:14" s="73" customFormat="1" ht="14.1" customHeight="1">
      <c r="B146" s="94"/>
      <c r="C146" s="98"/>
      <c r="D146" s="95"/>
      <c r="E146" s="99"/>
      <c r="F146" s="35" t="s">
        <v>36</v>
      </c>
      <c r="G146" s="109">
        <v>1666666</v>
      </c>
      <c r="H146" s="35" t="s">
        <v>37</v>
      </c>
      <c r="I146" s="35">
        <v>12</v>
      </c>
      <c r="J146" s="35" t="s">
        <v>38</v>
      </c>
      <c r="K146" s="36" t="s">
        <v>40</v>
      </c>
      <c r="L146" s="52">
        <f>I146*G146+8</f>
        <v>20000000</v>
      </c>
      <c r="M146" s="91"/>
      <c r="N146" s="91"/>
    </row>
    <row r="147" spans="2:14" s="73" customFormat="1" ht="14.1" customHeight="1">
      <c r="B147" s="94"/>
      <c r="C147" s="98"/>
      <c r="D147" s="95"/>
      <c r="E147" s="99"/>
      <c r="F147" s="100" t="s">
        <v>90</v>
      </c>
      <c r="G147" s="58"/>
      <c r="H147" s="28"/>
      <c r="I147" s="28"/>
      <c r="J147" s="58"/>
      <c r="K147" s="28"/>
      <c r="L147" s="101">
        <f>L146</f>
        <v>20000000</v>
      </c>
      <c r="M147" s="91"/>
      <c r="N147" s="91"/>
    </row>
    <row r="148" spans="2:14" s="73" customFormat="1" ht="14.1" customHeight="1">
      <c r="B148" s="94"/>
      <c r="C148" s="98"/>
      <c r="D148" s="95"/>
      <c r="E148" s="99"/>
      <c r="F148" s="100" t="s">
        <v>54</v>
      </c>
      <c r="G148" s="58"/>
      <c r="H148" s="103"/>
      <c r="I148" s="103"/>
      <c r="J148" s="104"/>
      <c r="K148" s="103"/>
      <c r="L148" s="101">
        <f>L147+L144</f>
        <v>28000000</v>
      </c>
      <c r="M148" s="91"/>
      <c r="N148" s="91"/>
    </row>
    <row r="149" spans="2:14" s="73" customFormat="1" ht="14.1" customHeight="1">
      <c r="B149" s="94"/>
      <c r="C149" s="98"/>
      <c r="D149" s="303" t="s">
        <v>137</v>
      </c>
      <c r="E149" s="96">
        <f>L152</f>
        <v>280000000</v>
      </c>
      <c r="F149" s="105" t="s">
        <v>138</v>
      </c>
      <c r="G149" s="105"/>
      <c r="H149" s="105"/>
      <c r="I149" s="105"/>
      <c r="J149" s="105"/>
      <c r="K149" s="105"/>
      <c r="L149" s="106"/>
      <c r="M149" s="91"/>
      <c r="N149" s="91"/>
    </row>
    <row r="150" spans="2:14" s="73" customFormat="1" ht="14.1" customHeight="1">
      <c r="B150" s="94"/>
      <c r="C150" s="98"/>
      <c r="D150" s="304"/>
      <c r="E150" s="99"/>
      <c r="F150" s="35" t="s">
        <v>36</v>
      </c>
      <c r="G150" s="109">
        <v>23333334</v>
      </c>
      <c r="H150" s="35" t="s">
        <v>37</v>
      </c>
      <c r="I150" s="35">
        <v>12</v>
      </c>
      <c r="J150" s="35" t="s">
        <v>38</v>
      </c>
      <c r="K150" s="36" t="s">
        <v>40</v>
      </c>
      <c r="L150" s="52">
        <f>ROUND(I150*G150-4,-1)</f>
        <v>280000000</v>
      </c>
      <c r="M150" s="91"/>
      <c r="N150" s="91"/>
    </row>
    <row r="151" spans="2:14" s="73" customFormat="1" ht="14.1" customHeight="1">
      <c r="B151" s="94"/>
      <c r="C151" s="98"/>
      <c r="D151" s="304"/>
      <c r="E151" s="99"/>
      <c r="F151" s="100" t="s">
        <v>90</v>
      </c>
      <c r="G151" s="58"/>
      <c r="H151" s="28"/>
      <c r="I151" s="28"/>
      <c r="J151" s="58"/>
      <c r="K151" s="28"/>
      <c r="L151" s="101">
        <f>L150</f>
        <v>280000000</v>
      </c>
      <c r="M151" s="91"/>
      <c r="N151" s="91"/>
    </row>
    <row r="152" spans="2:14" s="73" customFormat="1" ht="14.1" customHeight="1">
      <c r="B152" s="94"/>
      <c r="C152" s="98"/>
      <c r="D152" s="121"/>
      <c r="E152" s="122"/>
      <c r="F152" s="100" t="s">
        <v>54</v>
      </c>
      <c r="G152" s="58"/>
      <c r="H152" s="103"/>
      <c r="I152" s="103"/>
      <c r="J152" s="104"/>
      <c r="K152" s="103"/>
      <c r="L152" s="101">
        <f>L151</f>
        <v>280000000</v>
      </c>
      <c r="M152" s="91"/>
      <c r="N152" s="91"/>
    </row>
    <row r="153" spans="2:14" s="73" customFormat="1" ht="14.1" customHeight="1">
      <c r="B153" s="94"/>
      <c r="C153" s="42"/>
      <c r="D153" s="42" t="s">
        <v>139</v>
      </c>
      <c r="E153" s="108">
        <f>L155</f>
        <v>12000000</v>
      </c>
      <c r="F153" s="105" t="s">
        <v>140</v>
      </c>
      <c r="G153" s="105"/>
      <c r="H153" s="105"/>
      <c r="I153" s="105"/>
      <c r="J153" s="105"/>
      <c r="K153" s="105"/>
      <c r="L153" s="106"/>
      <c r="M153" s="91"/>
      <c r="N153" s="91"/>
    </row>
    <row r="154" spans="2:14" s="73" customFormat="1" ht="14.1" customHeight="1">
      <c r="B154" s="94"/>
      <c r="C154" s="42"/>
      <c r="D154" s="42"/>
      <c r="E154" s="108"/>
      <c r="F154" s="35" t="s">
        <v>36</v>
      </c>
      <c r="G154" s="109">
        <v>1000000</v>
      </c>
      <c r="H154" s="35" t="s">
        <v>37</v>
      </c>
      <c r="I154" s="35">
        <v>12</v>
      </c>
      <c r="J154" s="35" t="s">
        <v>38</v>
      </c>
      <c r="K154" s="36" t="s">
        <v>40</v>
      </c>
      <c r="L154" s="52">
        <f>I154*G154</f>
        <v>12000000</v>
      </c>
      <c r="M154" s="91"/>
      <c r="N154" s="91"/>
    </row>
    <row r="155" spans="2:14" s="73" customFormat="1" ht="14.1" customHeight="1">
      <c r="B155" s="94"/>
      <c r="C155" s="42"/>
      <c r="D155" s="39"/>
      <c r="E155" s="120"/>
      <c r="F155" s="100" t="s">
        <v>54</v>
      </c>
      <c r="G155" s="58"/>
      <c r="H155" s="103"/>
      <c r="I155" s="103"/>
      <c r="J155" s="104"/>
      <c r="K155" s="103"/>
      <c r="L155" s="101">
        <f>L154</f>
        <v>12000000</v>
      </c>
      <c r="M155" s="91"/>
      <c r="N155" s="91"/>
    </row>
    <row r="156" spans="2:14" s="73" customFormat="1" ht="14.1" customHeight="1">
      <c r="B156" s="29" t="s">
        <v>141</v>
      </c>
      <c r="C156" s="93"/>
      <c r="D156" s="140"/>
      <c r="E156" s="96">
        <f>E157</f>
        <v>36000000</v>
      </c>
      <c r="F156" s="100"/>
      <c r="G156" s="327"/>
      <c r="H156" s="327"/>
      <c r="I156" s="327"/>
      <c r="J156" s="327"/>
      <c r="K156" s="327"/>
      <c r="L156" s="328"/>
      <c r="M156" s="91"/>
      <c r="N156" s="91"/>
    </row>
    <row r="157" spans="2:14" s="73" customFormat="1" ht="14.1" customHeight="1">
      <c r="B157" s="94"/>
      <c r="C157" s="93" t="s">
        <v>142</v>
      </c>
      <c r="D157" s="141"/>
      <c r="E157" s="96">
        <f>E161+E165+E158</f>
        <v>36000000</v>
      </c>
      <c r="F157" s="142"/>
      <c r="G157" s="329"/>
      <c r="H157" s="329"/>
      <c r="I157" s="329"/>
      <c r="J157" s="329"/>
      <c r="K157" s="329"/>
      <c r="L157" s="330"/>
      <c r="M157" s="91"/>
      <c r="N157" s="91"/>
    </row>
    <row r="158" spans="2:14" s="73" customFormat="1" ht="14.1" customHeight="1" hidden="1">
      <c r="B158" s="94"/>
      <c r="C158" s="98"/>
      <c r="D158" s="93" t="s">
        <v>142</v>
      </c>
      <c r="E158" s="96">
        <f>L160</f>
        <v>0</v>
      </c>
      <c r="F158" s="111" t="s">
        <v>143</v>
      </c>
      <c r="G158" s="111"/>
      <c r="H158" s="111"/>
      <c r="I158" s="111"/>
      <c r="J158" s="111"/>
      <c r="K158" s="111"/>
      <c r="L158" s="112"/>
      <c r="M158" s="91"/>
      <c r="N158" s="91"/>
    </row>
    <row r="159" spans="2:14" s="73" customFormat="1" ht="14.1" customHeight="1" hidden="1">
      <c r="B159" s="94"/>
      <c r="C159" s="98"/>
      <c r="D159" s="42"/>
      <c r="E159" s="99"/>
      <c r="F159" s="35" t="s">
        <v>36</v>
      </c>
      <c r="G159" s="109">
        <v>0</v>
      </c>
      <c r="H159" s="35" t="s">
        <v>37</v>
      </c>
      <c r="I159" s="35">
        <v>12</v>
      </c>
      <c r="J159" s="35" t="s">
        <v>38</v>
      </c>
      <c r="K159" s="36" t="s">
        <v>40</v>
      </c>
      <c r="L159" s="52">
        <v>0</v>
      </c>
      <c r="M159" s="91"/>
      <c r="N159" s="91"/>
    </row>
    <row r="160" spans="2:14" s="73" customFormat="1" ht="14.1" customHeight="1" hidden="1">
      <c r="B160" s="94"/>
      <c r="C160" s="98"/>
      <c r="D160" s="98"/>
      <c r="E160" s="99"/>
      <c r="F160" s="100" t="s">
        <v>54</v>
      </c>
      <c r="G160" s="58"/>
      <c r="H160" s="103"/>
      <c r="I160" s="103"/>
      <c r="J160" s="104"/>
      <c r="K160" s="103"/>
      <c r="L160" s="101">
        <f>L159</f>
        <v>0</v>
      </c>
      <c r="M160" s="91"/>
      <c r="N160" s="91"/>
    </row>
    <row r="161" spans="2:14" s="73" customFormat="1" ht="14.1" customHeight="1">
      <c r="B161" s="94"/>
      <c r="C161" s="98"/>
      <c r="D161" s="93" t="s">
        <v>144</v>
      </c>
      <c r="E161" s="96">
        <f>L164</f>
        <v>12000000</v>
      </c>
      <c r="F161" s="111" t="s">
        <v>269</v>
      </c>
      <c r="G161" s="111"/>
      <c r="H161" s="111"/>
      <c r="I161" s="111"/>
      <c r="J161" s="111"/>
      <c r="K161" s="111"/>
      <c r="L161" s="112"/>
      <c r="M161" s="91"/>
      <c r="N161" s="91"/>
    </row>
    <row r="162" spans="2:14" s="73" customFormat="1" ht="14.1" customHeight="1">
      <c r="B162" s="94"/>
      <c r="C162" s="98"/>
      <c r="D162" s="42"/>
      <c r="E162" s="108"/>
      <c r="F162" s="35" t="s">
        <v>36</v>
      </c>
      <c r="G162" s="109">
        <v>1000000</v>
      </c>
      <c r="H162" s="35" t="s">
        <v>37</v>
      </c>
      <c r="I162" s="35">
        <v>12</v>
      </c>
      <c r="J162" s="35" t="s">
        <v>38</v>
      </c>
      <c r="K162" s="36" t="s">
        <v>40</v>
      </c>
      <c r="L162" s="52">
        <f>ROUND(I162*G162,-1)</f>
        <v>12000000</v>
      </c>
      <c r="M162" s="91"/>
      <c r="N162" s="91"/>
    </row>
    <row r="163" spans="2:14" s="73" customFormat="1" ht="14.1" customHeight="1">
      <c r="B163" s="94"/>
      <c r="C163" s="98"/>
      <c r="D163" s="42"/>
      <c r="E163" s="108"/>
      <c r="F163" s="100" t="s">
        <v>90</v>
      </c>
      <c r="G163" s="58"/>
      <c r="H163" s="28"/>
      <c r="I163" s="28"/>
      <c r="J163" s="58"/>
      <c r="K163" s="28"/>
      <c r="L163" s="101">
        <f>L162</f>
        <v>12000000</v>
      </c>
      <c r="M163" s="91"/>
      <c r="N163" s="91"/>
    </row>
    <row r="164" spans="2:14" s="73" customFormat="1" ht="14.1" customHeight="1">
      <c r="B164" s="94"/>
      <c r="C164" s="98"/>
      <c r="D164" s="98"/>
      <c r="E164" s="99"/>
      <c r="F164" s="100" t="s">
        <v>54</v>
      </c>
      <c r="G164" s="58"/>
      <c r="H164" s="103"/>
      <c r="I164" s="103"/>
      <c r="J164" s="104"/>
      <c r="K164" s="103"/>
      <c r="L164" s="101">
        <f>L163</f>
        <v>12000000</v>
      </c>
      <c r="M164" s="91"/>
      <c r="N164" s="91"/>
    </row>
    <row r="165" spans="2:14" s="73" customFormat="1" ht="14.1" customHeight="1">
      <c r="B165" s="94"/>
      <c r="C165" s="98"/>
      <c r="D165" s="303" t="s">
        <v>145</v>
      </c>
      <c r="E165" s="96">
        <f>L168</f>
        <v>24000000</v>
      </c>
      <c r="F165" s="111" t="s">
        <v>270</v>
      </c>
      <c r="G165" s="111"/>
      <c r="H165" s="111"/>
      <c r="I165" s="111"/>
      <c r="J165" s="111"/>
      <c r="K165" s="111"/>
      <c r="L165" s="112"/>
      <c r="M165" s="91"/>
      <c r="N165" s="91"/>
    </row>
    <row r="166" spans="2:14" s="73" customFormat="1" ht="14.1" customHeight="1">
      <c r="B166" s="94"/>
      <c r="C166" s="98"/>
      <c r="D166" s="304"/>
      <c r="E166" s="99"/>
      <c r="F166" s="35" t="s">
        <v>36</v>
      </c>
      <c r="G166" s="109">
        <v>2000000</v>
      </c>
      <c r="H166" s="35" t="s">
        <v>37</v>
      </c>
      <c r="I166" s="35">
        <v>12</v>
      </c>
      <c r="J166" s="35" t="s">
        <v>38</v>
      </c>
      <c r="K166" s="36" t="s">
        <v>40</v>
      </c>
      <c r="L166" s="52">
        <f>I166*G166</f>
        <v>24000000</v>
      </c>
      <c r="M166" s="91"/>
      <c r="N166" s="91"/>
    </row>
    <row r="167" spans="2:14" s="73" customFormat="1" ht="14.1" customHeight="1">
      <c r="B167" s="94"/>
      <c r="C167" s="98"/>
      <c r="D167" s="98"/>
      <c r="E167" s="99"/>
      <c r="F167" s="100" t="s">
        <v>90</v>
      </c>
      <c r="G167" s="58"/>
      <c r="H167" s="28"/>
      <c r="I167" s="28"/>
      <c r="J167" s="58"/>
      <c r="K167" s="28"/>
      <c r="L167" s="101">
        <f>L166</f>
        <v>24000000</v>
      </c>
      <c r="M167" s="91"/>
      <c r="N167" s="91"/>
    </row>
    <row r="168" spans="2:14" s="73" customFormat="1" ht="14.1" customHeight="1">
      <c r="B168" s="94"/>
      <c r="C168" s="98"/>
      <c r="D168" s="98"/>
      <c r="E168" s="99"/>
      <c r="F168" s="100" t="s">
        <v>54</v>
      </c>
      <c r="G168" s="58"/>
      <c r="H168" s="103"/>
      <c r="I168" s="103"/>
      <c r="J168" s="104"/>
      <c r="K168" s="103"/>
      <c r="L168" s="101">
        <f>L167</f>
        <v>24000000</v>
      </c>
      <c r="M168" s="91"/>
      <c r="N168" s="91"/>
    </row>
    <row r="169" spans="2:14" s="73" customFormat="1" ht="14.1" customHeight="1">
      <c r="B169" s="29" t="s">
        <v>146</v>
      </c>
      <c r="C169" s="40"/>
      <c r="D169" s="40"/>
      <c r="E169" s="90">
        <f>E170+E183+E191</f>
        <v>3758400000</v>
      </c>
      <c r="F169" s="143"/>
      <c r="G169" s="144"/>
      <c r="H169" s="144"/>
      <c r="I169" s="144"/>
      <c r="J169" s="144"/>
      <c r="K169" s="144"/>
      <c r="L169" s="145"/>
      <c r="M169" s="91"/>
      <c r="N169" s="91"/>
    </row>
    <row r="170" spans="2:14" s="73" customFormat="1" ht="14.1" customHeight="1">
      <c r="B170" s="94"/>
      <c r="C170" s="93" t="s">
        <v>112</v>
      </c>
      <c r="D170" s="42"/>
      <c r="E170" s="108">
        <f>E174+E180+E171+E177</f>
        <v>5400000</v>
      </c>
      <c r="F170" s="134"/>
      <c r="G170" s="135"/>
      <c r="H170" s="135"/>
      <c r="I170" s="135"/>
      <c r="J170" s="135"/>
      <c r="K170" s="135"/>
      <c r="L170" s="146"/>
      <c r="M170" s="91"/>
      <c r="N170" s="91"/>
    </row>
    <row r="171" spans="2:14" s="73" customFormat="1" ht="14.1" customHeight="1" hidden="1">
      <c r="B171" s="94"/>
      <c r="C171" s="98"/>
      <c r="D171" s="303" t="s">
        <v>147</v>
      </c>
      <c r="E171" s="96">
        <f>L173</f>
        <v>0</v>
      </c>
      <c r="F171" s="111" t="s">
        <v>148</v>
      </c>
      <c r="G171" s="111"/>
      <c r="H171" s="111"/>
      <c r="I171" s="111"/>
      <c r="J171" s="111"/>
      <c r="K171" s="111"/>
      <c r="L171" s="112"/>
      <c r="M171" s="91"/>
      <c r="N171" s="91"/>
    </row>
    <row r="172" spans="2:14" s="73" customFormat="1" ht="14.1" customHeight="1" hidden="1">
      <c r="B172" s="94"/>
      <c r="C172" s="98"/>
      <c r="D172" s="304"/>
      <c r="E172" s="99"/>
      <c r="F172" s="35" t="s">
        <v>36</v>
      </c>
      <c r="G172" s="109">
        <v>0</v>
      </c>
      <c r="H172" s="35" t="s">
        <v>37</v>
      </c>
      <c r="I172" s="35">
        <v>12</v>
      </c>
      <c r="J172" s="35" t="s">
        <v>38</v>
      </c>
      <c r="K172" s="36" t="s">
        <v>40</v>
      </c>
      <c r="L172" s="52">
        <f>I172*G172</f>
        <v>0</v>
      </c>
      <c r="M172" s="91"/>
      <c r="N172" s="91"/>
    </row>
    <row r="173" spans="2:14" s="73" customFormat="1" ht="14.1" customHeight="1" hidden="1">
      <c r="B173" s="94"/>
      <c r="C173" s="98"/>
      <c r="D173" s="98"/>
      <c r="E173" s="99"/>
      <c r="F173" s="100" t="s">
        <v>54</v>
      </c>
      <c r="G173" s="58"/>
      <c r="H173" s="103"/>
      <c r="I173" s="103"/>
      <c r="J173" s="104"/>
      <c r="K173" s="103"/>
      <c r="L173" s="101">
        <f>L172</f>
        <v>0</v>
      </c>
      <c r="M173" s="91"/>
      <c r="N173" s="91"/>
    </row>
    <row r="174" spans="2:14" s="73" customFormat="1" ht="14.1" customHeight="1">
      <c r="B174" s="94"/>
      <c r="C174" s="98"/>
      <c r="D174" s="93" t="s">
        <v>149</v>
      </c>
      <c r="E174" s="96">
        <f>L176</f>
        <v>2000000</v>
      </c>
      <c r="F174" s="111" t="s">
        <v>150</v>
      </c>
      <c r="G174" s="111"/>
      <c r="H174" s="111"/>
      <c r="I174" s="111"/>
      <c r="J174" s="111"/>
      <c r="K174" s="111"/>
      <c r="L174" s="112"/>
      <c r="M174" s="91"/>
      <c r="N174" s="91"/>
    </row>
    <row r="175" spans="2:14" s="73" customFormat="1" ht="14.1" customHeight="1">
      <c r="B175" s="94"/>
      <c r="C175" s="98"/>
      <c r="D175" s="98"/>
      <c r="E175" s="99"/>
      <c r="F175" s="35" t="s">
        <v>36</v>
      </c>
      <c r="G175" s="109">
        <v>166667</v>
      </c>
      <c r="H175" s="35" t="s">
        <v>37</v>
      </c>
      <c r="I175" s="35">
        <v>12</v>
      </c>
      <c r="J175" s="35" t="s">
        <v>38</v>
      </c>
      <c r="K175" s="36" t="s">
        <v>40</v>
      </c>
      <c r="L175" s="52">
        <f>I175*G175-4</f>
        <v>2000000</v>
      </c>
      <c r="M175" s="91"/>
      <c r="N175" s="91"/>
    </row>
    <row r="176" spans="2:14" s="73" customFormat="1" ht="14.1" customHeight="1">
      <c r="B176" s="94"/>
      <c r="C176" s="98"/>
      <c r="D176" s="121"/>
      <c r="E176" s="122"/>
      <c r="F176" s="100" t="s">
        <v>54</v>
      </c>
      <c r="G176" s="58"/>
      <c r="H176" s="103"/>
      <c r="I176" s="103"/>
      <c r="J176" s="104"/>
      <c r="K176" s="103"/>
      <c r="L176" s="101">
        <f>L175</f>
        <v>2000000</v>
      </c>
      <c r="M176" s="91"/>
      <c r="N176" s="91"/>
    </row>
    <row r="177" spans="2:14" s="73" customFormat="1" ht="14.1" customHeight="1">
      <c r="B177" s="94"/>
      <c r="C177" s="98"/>
      <c r="D177" s="93" t="s">
        <v>151</v>
      </c>
      <c r="E177" s="96">
        <f>L179</f>
        <v>1000000</v>
      </c>
      <c r="F177" s="111" t="s">
        <v>152</v>
      </c>
      <c r="G177" s="111"/>
      <c r="H177" s="111"/>
      <c r="I177" s="111"/>
      <c r="J177" s="111"/>
      <c r="K177" s="111"/>
      <c r="L177" s="112"/>
      <c r="M177" s="91"/>
      <c r="N177" s="91"/>
    </row>
    <row r="178" spans="2:14" s="73" customFormat="1" ht="14.1" customHeight="1">
      <c r="B178" s="94"/>
      <c r="C178" s="98"/>
      <c r="D178" s="98"/>
      <c r="E178" s="99"/>
      <c r="F178" s="35" t="s">
        <v>36</v>
      </c>
      <c r="G178" s="109">
        <v>83334</v>
      </c>
      <c r="H178" s="35" t="s">
        <v>37</v>
      </c>
      <c r="I178" s="35">
        <v>12</v>
      </c>
      <c r="J178" s="35" t="s">
        <v>38</v>
      </c>
      <c r="K178" s="36" t="s">
        <v>40</v>
      </c>
      <c r="L178" s="52">
        <f>I178*G178-8</f>
        <v>1000000</v>
      </c>
      <c r="M178" s="91"/>
      <c r="N178" s="91"/>
    </row>
    <row r="179" spans="2:14" s="73" customFormat="1" ht="14.1" customHeight="1">
      <c r="B179" s="94"/>
      <c r="C179" s="98"/>
      <c r="D179" s="121"/>
      <c r="E179" s="122"/>
      <c r="F179" s="100" t="s">
        <v>54</v>
      </c>
      <c r="G179" s="58"/>
      <c r="H179" s="103"/>
      <c r="I179" s="103"/>
      <c r="J179" s="104"/>
      <c r="K179" s="103"/>
      <c r="L179" s="101">
        <f>L178</f>
        <v>1000000</v>
      </c>
      <c r="M179" s="91"/>
      <c r="N179" s="91"/>
    </row>
    <row r="180" spans="2:14" s="73" customFormat="1" ht="14.1" customHeight="1">
      <c r="B180" s="94"/>
      <c r="C180" s="98"/>
      <c r="D180" s="93" t="s">
        <v>153</v>
      </c>
      <c r="E180" s="147">
        <f>L182</f>
        <v>2400000</v>
      </c>
      <c r="F180" s="111" t="s">
        <v>154</v>
      </c>
      <c r="G180" s="111"/>
      <c r="H180" s="111"/>
      <c r="I180" s="111"/>
      <c r="J180" s="111"/>
      <c r="K180" s="111"/>
      <c r="L180" s="112"/>
      <c r="M180" s="91"/>
      <c r="N180" s="91"/>
    </row>
    <row r="181" spans="2:14" s="73" customFormat="1" ht="14.1" customHeight="1">
      <c r="B181" s="94"/>
      <c r="C181" s="98"/>
      <c r="D181" s="98"/>
      <c r="E181" s="99"/>
      <c r="F181" s="35" t="s">
        <v>36</v>
      </c>
      <c r="G181" s="109">
        <v>200000</v>
      </c>
      <c r="H181" s="35" t="s">
        <v>37</v>
      </c>
      <c r="I181" s="35">
        <v>12</v>
      </c>
      <c r="J181" s="35" t="s">
        <v>38</v>
      </c>
      <c r="K181" s="36" t="s">
        <v>40</v>
      </c>
      <c r="L181" s="52">
        <f>I181*G181</f>
        <v>2400000</v>
      </c>
      <c r="M181" s="91"/>
      <c r="N181" s="91"/>
    </row>
    <row r="182" spans="2:14" s="73" customFormat="1" ht="14.1" customHeight="1">
      <c r="B182" s="94"/>
      <c r="C182" s="98"/>
      <c r="D182" s="98"/>
      <c r="E182" s="99"/>
      <c r="F182" s="100" t="s">
        <v>54</v>
      </c>
      <c r="G182" s="58"/>
      <c r="H182" s="103"/>
      <c r="I182" s="103"/>
      <c r="J182" s="104"/>
      <c r="K182" s="103"/>
      <c r="L182" s="101">
        <f>L181</f>
        <v>2400000</v>
      </c>
      <c r="M182" s="91"/>
      <c r="N182" s="91"/>
    </row>
    <row r="183" spans="2:14" s="73" customFormat="1" ht="14.1" customHeight="1">
      <c r="B183" s="94"/>
      <c r="C183" s="93" t="s">
        <v>155</v>
      </c>
      <c r="D183" s="93"/>
      <c r="E183" s="96">
        <f>E184</f>
        <v>18000000</v>
      </c>
      <c r="F183" s="100"/>
      <c r="G183" s="58"/>
      <c r="H183" s="58"/>
      <c r="I183" s="58"/>
      <c r="J183" s="58"/>
      <c r="K183" s="58"/>
      <c r="L183" s="123"/>
      <c r="M183" s="91"/>
      <c r="N183" s="91"/>
    </row>
    <row r="184" spans="2:14" s="73" customFormat="1" ht="14.1" customHeight="1">
      <c r="B184" s="94"/>
      <c r="C184" s="98"/>
      <c r="D184" s="303" t="s">
        <v>156</v>
      </c>
      <c r="E184" s="96">
        <f>L190</f>
        <v>18000000</v>
      </c>
      <c r="F184" s="105" t="s">
        <v>157</v>
      </c>
      <c r="G184" s="105"/>
      <c r="H184" s="105"/>
      <c r="I184" s="105"/>
      <c r="J184" s="105"/>
      <c r="K184" s="105"/>
      <c r="L184" s="106"/>
      <c r="M184" s="91"/>
      <c r="N184" s="91"/>
    </row>
    <row r="185" spans="2:14" s="73" customFormat="1" ht="14.1" customHeight="1">
      <c r="B185" s="94"/>
      <c r="C185" s="98"/>
      <c r="D185" s="304"/>
      <c r="E185" s="99"/>
      <c r="F185" s="35" t="s">
        <v>36</v>
      </c>
      <c r="G185" s="109">
        <v>1250000</v>
      </c>
      <c r="H185" s="35" t="s">
        <v>37</v>
      </c>
      <c r="I185" s="35">
        <v>12</v>
      </c>
      <c r="J185" s="35" t="s">
        <v>38</v>
      </c>
      <c r="K185" s="36" t="s">
        <v>40</v>
      </c>
      <c r="L185" s="52">
        <f>I185*G185</f>
        <v>15000000</v>
      </c>
      <c r="M185" s="91"/>
      <c r="N185" s="91"/>
    </row>
    <row r="186" spans="2:14" s="73" customFormat="1" ht="14.1" customHeight="1">
      <c r="B186" s="94"/>
      <c r="C186" s="98"/>
      <c r="D186" s="98"/>
      <c r="E186" s="99"/>
      <c r="F186" s="100" t="s">
        <v>90</v>
      </c>
      <c r="G186" s="58"/>
      <c r="H186" s="103"/>
      <c r="I186" s="103"/>
      <c r="J186" s="104"/>
      <c r="K186" s="103"/>
      <c r="L186" s="101">
        <f>L185</f>
        <v>15000000</v>
      </c>
      <c r="M186" s="91"/>
      <c r="N186" s="91"/>
    </row>
    <row r="187" spans="2:14" s="73" customFormat="1" ht="14.1" customHeight="1">
      <c r="B187" s="94"/>
      <c r="C187" s="98"/>
      <c r="D187" s="98"/>
      <c r="E187" s="99"/>
      <c r="F187" s="111" t="s">
        <v>158</v>
      </c>
      <c r="G187" s="111"/>
      <c r="H187" s="111"/>
      <c r="I187" s="111"/>
      <c r="J187" s="111"/>
      <c r="K187" s="111"/>
      <c r="L187" s="112"/>
      <c r="M187" s="91"/>
      <c r="N187" s="91"/>
    </row>
    <row r="188" spans="2:14" s="73" customFormat="1" ht="14.1" customHeight="1">
      <c r="B188" s="94"/>
      <c r="C188" s="98"/>
      <c r="D188" s="98"/>
      <c r="E188" s="99"/>
      <c r="F188" s="35" t="s">
        <v>36</v>
      </c>
      <c r="G188" s="109">
        <v>250000</v>
      </c>
      <c r="H188" s="35" t="s">
        <v>37</v>
      </c>
      <c r="I188" s="35">
        <v>12</v>
      </c>
      <c r="J188" s="35" t="s">
        <v>38</v>
      </c>
      <c r="K188" s="36" t="s">
        <v>40</v>
      </c>
      <c r="L188" s="52">
        <f>I188*G188</f>
        <v>3000000</v>
      </c>
      <c r="M188" s="91"/>
      <c r="N188" s="91"/>
    </row>
    <row r="189" spans="2:14" s="73" customFormat="1" ht="14.1" customHeight="1">
      <c r="B189" s="94"/>
      <c r="C189" s="98"/>
      <c r="D189" s="42"/>
      <c r="E189" s="99"/>
      <c r="F189" s="100" t="s">
        <v>90</v>
      </c>
      <c r="G189" s="58"/>
      <c r="H189" s="103"/>
      <c r="I189" s="103"/>
      <c r="J189" s="104"/>
      <c r="K189" s="103"/>
      <c r="L189" s="101">
        <f>L188</f>
        <v>3000000</v>
      </c>
      <c r="M189" s="91"/>
      <c r="N189" s="91"/>
    </row>
    <row r="190" spans="2:14" s="73" customFormat="1" ht="14.1" customHeight="1">
      <c r="B190" s="94"/>
      <c r="C190" s="98"/>
      <c r="D190" s="42"/>
      <c r="E190" s="99"/>
      <c r="F190" s="100" t="s">
        <v>54</v>
      </c>
      <c r="G190" s="58"/>
      <c r="H190" s="103"/>
      <c r="I190" s="103"/>
      <c r="J190" s="104"/>
      <c r="K190" s="103"/>
      <c r="L190" s="101">
        <f>L189+L186</f>
        <v>18000000</v>
      </c>
      <c r="M190" s="91"/>
      <c r="N190" s="91"/>
    </row>
    <row r="191" spans="2:14" s="73" customFormat="1" ht="14.1" customHeight="1">
      <c r="B191" s="94"/>
      <c r="C191" s="93" t="s">
        <v>159</v>
      </c>
      <c r="D191" s="40"/>
      <c r="E191" s="90">
        <f>E192+E195+E201+E198</f>
        <v>3735000000</v>
      </c>
      <c r="F191" s="100"/>
      <c r="G191" s="58"/>
      <c r="H191" s="58"/>
      <c r="I191" s="58"/>
      <c r="J191" s="58"/>
      <c r="K191" s="58"/>
      <c r="L191" s="123"/>
      <c r="M191" s="91"/>
      <c r="N191" s="91"/>
    </row>
    <row r="192" spans="2:14" s="73" customFormat="1" ht="14.1" customHeight="1">
      <c r="B192" s="94"/>
      <c r="C192" s="98"/>
      <c r="D192" s="303" t="s">
        <v>160</v>
      </c>
      <c r="E192" s="96">
        <f>L194</f>
        <v>1400000000</v>
      </c>
      <c r="F192" s="105" t="s">
        <v>161</v>
      </c>
      <c r="G192" s="105"/>
      <c r="H192" s="105"/>
      <c r="I192" s="105"/>
      <c r="J192" s="105"/>
      <c r="K192" s="105"/>
      <c r="L192" s="106"/>
      <c r="M192" s="91"/>
      <c r="N192" s="91"/>
    </row>
    <row r="193" spans="2:14" s="73" customFormat="1" ht="14.1" customHeight="1">
      <c r="B193" s="94"/>
      <c r="C193" s="98"/>
      <c r="D193" s="304"/>
      <c r="E193" s="99"/>
      <c r="F193" s="35" t="s">
        <v>36</v>
      </c>
      <c r="G193" s="148">
        <v>1400000000</v>
      </c>
      <c r="H193" s="36"/>
      <c r="I193" s="35" t="s">
        <v>59</v>
      </c>
      <c r="J193" s="35"/>
      <c r="K193" s="36"/>
      <c r="L193" s="52">
        <f>G193</f>
        <v>1400000000</v>
      </c>
      <c r="M193" s="91"/>
      <c r="N193" s="91"/>
    </row>
    <row r="194" spans="2:14" s="73" customFormat="1" ht="14.1" customHeight="1">
      <c r="B194" s="94"/>
      <c r="C194" s="98"/>
      <c r="D194" s="121"/>
      <c r="E194" s="122"/>
      <c r="F194" s="100" t="s">
        <v>90</v>
      </c>
      <c r="G194" s="58"/>
      <c r="H194" s="103"/>
      <c r="I194" s="103"/>
      <c r="J194" s="104"/>
      <c r="K194" s="103"/>
      <c r="L194" s="101">
        <f>L193</f>
        <v>1400000000</v>
      </c>
      <c r="M194" s="91"/>
      <c r="N194" s="91"/>
    </row>
    <row r="195" spans="2:14" s="73" customFormat="1" ht="14.1" customHeight="1">
      <c r="B195" s="94"/>
      <c r="C195" s="98"/>
      <c r="D195" s="303" t="s">
        <v>162</v>
      </c>
      <c r="E195" s="96">
        <f>L197</f>
        <v>1850000000</v>
      </c>
      <c r="F195" s="105" t="s">
        <v>163</v>
      </c>
      <c r="G195" s="105"/>
      <c r="H195" s="105"/>
      <c r="I195" s="105"/>
      <c r="J195" s="105"/>
      <c r="K195" s="105"/>
      <c r="L195" s="106"/>
      <c r="M195" s="91"/>
      <c r="N195" s="91"/>
    </row>
    <row r="196" spans="2:14" s="73" customFormat="1" ht="14.1" customHeight="1">
      <c r="B196" s="94"/>
      <c r="C196" s="98"/>
      <c r="D196" s="304"/>
      <c r="E196" s="99"/>
      <c r="F196" s="35" t="s">
        <v>36</v>
      </c>
      <c r="G196" s="148">
        <v>1850000000</v>
      </c>
      <c r="H196" s="36"/>
      <c r="I196" s="35" t="s">
        <v>59</v>
      </c>
      <c r="J196" s="35"/>
      <c r="K196" s="36"/>
      <c r="L196" s="52">
        <f>G196</f>
        <v>1850000000</v>
      </c>
      <c r="M196" s="91"/>
      <c r="N196" s="91"/>
    </row>
    <row r="197" spans="2:14" s="73" customFormat="1" ht="14.1" customHeight="1">
      <c r="B197" s="94"/>
      <c r="C197" s="98"/>
      <c r="D197" s="121"/>
      <c r="E197" s="122"/>
      <c r="F197" s="100" t="s">
        <v>90</v>
      </c>
      <c r="G197" s="58"/>
      <c r="H197" s="103"/>
      <c r="I197" s="103"/>
      <c r="J197" s="104"/>
      <c r="K197" s="103"/>
      <c r="L197" s="101">
        <f>L196</f>
        <v>1850000000</v>
      </c>
      <c r="M197" s="91"/>
      <c r="N197" s="91"/>
    </row>
    <row r="198" spans="2:14" s="73" customFormat="1" ht="14.1" customHeight="1">
      <c r="B198" s="94"/>
      <c r="C198" s="98"/>
      <c r="D198" s="303" t="s">
        <v>260</v>
      </c>
      <c r="E198" s="96">
        <f>L200</f>
        <v>482000000</v>
      </c>
      <c r="F198" s="105" t="s">
        <v>261</v>
      </c>
      <c r="G198" s="105"/>
      <c r="H198" s="105"/>
      <c r="I198" s="105"/>
      <c r="J198" s="105"/>
      <c r="K198" s="105"/>
      <c r="L198" s="106"/>
      <c r="M198" s="91"/>
      <c r="N198" s="91"/>
    </row>
    <row r="199" spans="2:14" s="73" customFormat="1" ht="14.1" customHeight="1">
      <c r="B199" s="94"/>
      <c r="C199" s="98"/>
      <c r="D199" s="304"/>
      <c r="E199" s="99"/>
      <c r="F199" s="232" t="s">
        <v>36</v>
      </c>
      <c r="G199" s="148">
        <v>482000000</v>
      </c>
      <c r="H199" s="36"/>
      <c r="I199" s="232" t="s">
        <v>59</v>
      </c>
      <c r="J199" s="232"/>
      <c r="K199" s="36"/>
      <c r="L199" s="52">
        <f>G199</f>
        <v>482000000</v>
      </c>
      <c r="M199" s="91"/>
      <c r="N199" s="91"/>
    </row>
    <row r="200" spans="2:14" s="73" customFormat="1" ht="14.1" customHeight="1">
      <c r="B200" s="94"/>
      <c r="C200" s="98"/>
      <c r="D200" s="234"/>
      <c r="E200" s="234"/>
      <c r="F200" s="237" t="s">
        <v>90</v>
      </c>
      <c r="G200" s="58"/>
      <c r="H200" s="103"/>
      <c r="I200" s="103"/>
      <c r="J200" s="238"/>
      <c r="K200" s="103"/>
      <c r="L200" s="239">
        <f>L199</f>
        <v>482000000</v>
      </c>
      <c r="M200" s="91"/>
      <c r="N200" s="91"/>
    </row>
    <row r="201" spans="2:14" s="73" customFormat="1" ht="14.1" customHeight="1">
      <c r="B201" s="94"/>
      <c r="C201" s="98"/>
      <c r="D201" s="303" t="s">
        <v>164</v>
      </c>
      <c r="E201" s="96">
        <f>L203</f>
        <v>3000000</v>
      </c>
      <c r="F201" s="105" t="s">
        <v>165</v>
      </c>
      <c r="G201" s="105"/>
      <c r="H201" s="105"/>
      <c r="I201" s="105"/>
      <c r="J201" s="105"/>
      <c r="K201" s="105"/>
      <c r="L201" s="106"/>
      <c r="M201" s="91"/>
      <c r="N201" s="91"/>
    </row>
    <row r="202" spans="2:14" s="73" customFormat="1" ht="14.1" customHeight="1">
      <c r="B202" s="94"/>
      <c r="C202" s="98"/>
      <c r="D202" s="304"/>
      <c r="E202" s="99"/>
      <c r="F202" s="35" t="s">
        <v>36</v>
      </c>
      <c r="G202" s="148">
        <v>3000000</v>
      </c>
      <c r="H202" s="36"/>
      <c r="I202" s="35" t="s">
        <v>59</v>
      </c>
      <c r="J202" s="35"/>
      <c r="K202" s="36"/>
      <c r="L202" s="52">
        <f>G202</f>
        <v>3000000</v>
      </c>
      <c r="M202" s="91"/>
      <c r="N202" s="91"/>
    </row>
    <row r="203" spans="2:14" s="73" customFormat="1" ht="14.1" customHeight="1">
      <c r="B203" s="94"/>
      <c r="C203" s="98"/>
      <c r="D203" s="42"/>
      <c r="E203" s="42"/>
      <c r="F203" s="100" t="s">
        <v>90</v>
      </c>
      <c r="G203" s="58"/>
      <c r="H203" s="103"/>
      <c r="I203" s="103"/>
      <c r="J203" s="104"/>
      <c r="K203" s="103"/>
      <c r="L203" s="101">
        <f>L202</f>
        <v>3000000</v>
      </c>
      <c r="M203" s="91"/>
      <c r="N203" s="91"/>
    </row>
    <row r="204" spans="2:14" s="73" customFormat="1" ht="14.1" customHeight="1">
      <c r="B204" s="94"/>
      <c r="C204" s="98"/>
      <c r="D204" s="42"/>
      <c r="E204" s="42"/>
      <c r="F204" s="100" t="s">
        <v>54</v>
      </c>
      <c r="G204" s="58"/>
      <c r="H204" s="103"/>
      <c r="I204" s="103"/>
      <c r="J204" s="104"/>
      <c r="K204" s="103"/>
      <c r="L204" s="101">
        <f>L203+L197+L200+L194</f>
        <v>3735000000</v>
      </c>
      <c r="M204" s="91"/>
      <c r="N204" s="91"/>
    </row>
    <row r="205" spans="2:14" s="73" customFormat="1" ht="14.1" customHeight="1">
      <c r="B205" s="29" t="s">
        <v>166</v>
      </c>
      <c r="C205" s="93"/>
      <c r="D205" s="93"/>
      <c r="E205" s="96">
        <f>E206</f>
        <v>10000000</v>
      </c>
      <c r="F205" s="149"/>
      <c r="G205" s="150"/>
      <c r="H205" s="150"/>
      <c r="I205" s="150"/>
      <c r="J205" s="150"/>
      <c r="K205" s="150"/>
      <c r="L205" s="151"/>
      <c r="M205" s="91"/>
      <c r="N205" s="91"/>
    </row>
    <row r="206" spans="2:14" s="73" customFormat="1" ht="14.1" customHeight="1">
      <c r="B206" s="94"/>
      <c r="C206" s="93" t="s">
        <v>166</v>
      </c>
      <c r="D206" s="40"/>
      <c r="E206" s="90">
        <f>E207</f>
        <v>10000000</v>
      </c>
      <c r="F206" s="100"/>
      <c r="G206" s="58"/>
      <c r="H206" s="58"/>
      <c r="I206" s="58"/>
      <c r="J206" s="58"/>
      <c r="K206" s="58"/>
      <c r="L206" s="123"/>
      <c r="M206" s="91"/>
      <c r="N206" s="91"/>
    </row>
    <row r="207" spans="2:14" s="73" customFormat="1" ht="14.1" customHeight="1">
      <c r="B207" s="94"/>
      <c r="C207" s="98"/>
      <c r="D207" s="93" t="s">
        <v>166</v>
      </c>
      <c r="E207" s="96">
        <f>L209</f>
        <v>10000000</v>
      </c>
      <c r="F207" s="97" t="s">
        <v>167</v>
      </c>
      <c r="G207" s="97"/>
      <c r="H207" s="97"/>
      <c r="I207" s="97"/>
      <c r="J207" s="97"/>
      <c r="K207" s="97"/>
      <c r="L207" s="152"/>
      <c r="M207" s="91"/>
      <c r="N207" s="91"/>
    </row>
    <row r="208" spans="2:14" s="73" customFormat="1" ht="14.1" customHeight="1">
      <c r="B208" s="94"/>
      <c r="C208" s="98"/>
      <c r="D208" s="98"/>
      <c r="E208" s="99"/>
      <c r="F208" s="35" t="s">
        <v>36</v>
      </c>
      <c r="G208" s="109">
        <v>833333</v>
      </c>
      <c r="H208" s="35" t="s">
        <v>37</v>
      </c>
      <c r="I208" s="35">
        <v>12</v>
      </c>
      <c r="J208" s="35" t="s">
        <v>38</v>
      </c>
      <c r="K208" s="36" t="s">
        <v>40</v>
      </c>
      <c r="L208" s="52">
        <f>I208*G208+4</f>
        <v>10000000</v>
      </c>
      <c r="M208" s="91"/>
      <c r="N208" s="91"/>
    </row>
    <row r="209" spans="2:14" s="73" customFormat="1" ht="14.1" customHeight="1">
      <c r="B209" s="153"/>
      <c r="C209" s="121"/>
      <c r="D209" s="121"/>
      <c r="E209" s="122"/>
      <c r="F209" s="100" t="s">
        <v>54</v>
      </c>
      <c r="G209" s="58"/>
      <c r="H209" s="103"/>
      <c r="I209" s="103"/>
      <c r="J209" s="104"/>
      <c r="K209" s="103"/>
      <c r="L209" s="101">
        <f>L208</f>
        <v>10000000</v>
      </c>
      <c r="M209" s="91"/>
      <c r="N209" s="91"/>
    </row>
    <row r="210" spans="2:14" s="73" customFormat="1" ht="14.1" customHeight="1">
      <c r="B210" s="331" t="s">
        <v>168</v>
      </c>
      <c r="C210" s="42"/>
      <c r="D210" s="42"/>
      <c r="E210" s="108">
        <f aca="true" t="shared" si="0" ref="E210:E211">E211</f>
        <v>320701490</v>
      </c>
      <c r="F210" s="154"/>
      <c r="G210" s="150"/>
      <c r="H210" s="150"/>
      <c r="I210" s="150"/>
      <c r="J210" s="150"/>
      <c r="K210" s="150"/>
      <c r="L210" s="151"/>
      <c r="M210" s="91"/>
      <c r="N210" s="91"/>
    </row>
    <row r="211" spans="2:14" s="73" customFormat="1" ht="14.1" customHeight="1">
      <c r="B211" s="332"/>
      <c r="C211" s="303" t="s">
        <v>168</v>
      </c>
      <c r="D211" s="40"/>
      <c r="E211" s="90">
        <f t="shared" si="0"/>
        <v>320701490</v>
      </c>
      <c r="F211" s="100"/>
      <c r="G211" s="58"/>
      <c r="H211" s="58"/>
      <c r="I211" s="58"/>
      <c r="J211" s="58"/>
      <c r="K211" s="58"/>
      <c r="L211" s="123"/>
      <c r="M211" s="91"/>
      <c r="N211" s="91"/>
    </row>
    <row r="212" spans="2:14" s="22" customFormat="1" ht="14.1" customHeight="1">
      <c r="B212" s="45"/>
      <c r="C212" s="304"/>
      <c r="D212" s="303" t="s">
        <v>168</v>
      </c>
      <c r="E212" s="155">
        <f>L218</f>
        <v>320701490</v>
      </c>
      <c r="F212" s="60" t="s">
        <v>185</v>
      </c>
      <c r="G212" s="60"/>
      <c r="H212" s="60"/>
      <c r="I212" s="60"/>
      <c r="J212" s="60"/>
      <c r="K212" s="60"/>
      <c r="L212" s="156"/>
      <c r="M212" s="157"/>
      <c r="N212" s="157"/>
    </row>
    <row r="213" spans="2:14" s="22" customFormat="1" ht="14.1" customHeight="1">
      <c r="B213" s="45"/>
      <c r="C213" s="158"/>
      <c r="D213" s="304"/>
      <c r="E213" s="159"/>
      <c r="F213" s="35" t="s">
        <v>36</v>
      </c>
      <c r="G213" s="109">
        <v>0</v>
      </c>
      <c r="H213" s="35" t="s">
        <v>37</v>
      </c>
      <c r="I213" s="35" t="s">
        <v>59</v>
      </c>
      <c r="J213" s="35"/>
      <c r="K213" s="36" t="s">
        <v>40</v>
      </c>
      <c r="L213" s="52">
        <f>G213</f>
        <v>0</v>
      </c>
      <c r="M213" s="157"/>
      <c r="N213" s="157"/>
    </row>
    <row r="214" spans="2:14" s="22" customFormat="1" ht="14.1" customHeight="1">
      <c r="B214" s="45"/>
      <c r="C214" s="158"/>
      <c r="D214" s="42"/>
      <c r="E214" s="159"/>
      <c r="F214" s="100" t="s">
        <v>90</v>
      </c>
      <c r="G214" s="58"/>
      <c r="H214" s="103"/>
      <c r="I214" s="103"/>
      <c r="J214" s="104"/>
      <c r="K214" s="103"/>
      <c r="L214" s="101">
        <f>L213</f>
        <v>0</v>
      </c>
      <c r="M214" s="157"/>
      <c r="N214" s="157"/>
    </row>
    <row r="215" spans="2:14" s="22" customFormat="1" ht="14.1" customHeight="1">
      <c r="B215" s="45"/>
      <c r="C215" s="158"/>
      <c r="D215" s="42"/>
      <c r="E215" s="159"/>
      <c r="F215" s="105" t="s">
        <v>184</v>
      </c>
      <c r="G215" s="105"/>
      <c r="H215" s="105"/>
      <c r="I215" s="105"/>
      <c r="J215" s="105"/>
      <c r="K215" s="105"/>
      <c r="L215" s="106"/>
      <c r="M215" s="157"/>
      <c r="N215" s="157"/>
    </row>
    <row r="216" spans="2:14" s="22" customFormat="1" ht="14.1" customHeight="1">
      <c r="B216" s="45"/>
      <c r="C216" s="158"/>
      <c r="D216" s="42"/>
      <c r="E216" s="159"/>
      <c r="F216" s="35" t="s">
        <v>36</v>
      </c>
      <c r="G216" s="109">
        <v>320701490</v>
      </c>
      <c r="H216" s="35" t="s">
        <v>37</v>
      </c>
      <c r="I216" s="35" t="s">
        <v>59</v>
      </c>
      <c r="J216" s="35"/>
      <c r="K216" s="36" t="s">
        <v>40</v>
      </c>
      <c r="L216" s="52">
        <f>G216</f>
        <v>320701490</v>
      </c>
      <c r="M216" s="157"/>
      <c r="N216" s="157"/>
    </row>
    <row r="217" spans="2:14" s="22" customFormat="1" ht="14.1" customHeight="1">
      <c r="B217" s="47"/>
      <c r="C217" s="55"/>
      <c r="D217" s="48"/>
      <c r="E217" s="49"/>
      <c r="F217" s="100" t="s">
        <v>90</v>
      </c>
      <c r="G217" s="58"/>
      <c r="H217" s="103"/>
      <c r="I217" s="103"/>
      <c r="J217" s="104"/>
      <c r="K217" s="103"/>
      <c r="L217" s="101">
        <f>L216</f>
        <v>320701490</v>
      </c>
      <c r="M217" s="157"/>
      <c r="N217" s="157"/>
    </row>
    <row r="218" spans="2:14" s="22" customFormat="1" ht="12.75" thickBot="1">
      <c r="B218" s="160"/>
      <c r="C218" s="161"/>
      <c r="D218" s="162"/>
      <c r="E218" s="77"/>
      <c r="F218" s="163" t="s">
        <v>54</v>
      </c>
      <c r="G218" s="164"/>
      <c r="H218" s="165"/>
      <c r="I218" s="165"/>
      <c r="J218" s="166"/>
      <c r="K218" s="165"/>
      <c r="L218" s="167">
        <f>L217+L214</f>
        <v>320701490</v>
      </c>
      <c r="M218" s="157"/>
      <c r="N218" s="157"/>
    </row>
    <row r="219" spans="2:5" ht="15">
      <c r="B219" s="79" t="s">
        <v>169</v>
      </c>
      <c r="C219" s="79"/>
      <c r="D219" s="79"/>
      <c r="E219" s="80">
        <f>E210+E205+E169+E156+E5</f>
        <v>6400166490</v>
      </c>
    </row>
    <row r="220" ht="15">
      <c r="E220" s="83"/>
    </row>
    <row r="221" ht="15">
      <c r="E221" s="168"/>
    </row>
  </sheetData>
  <mergeCells count="24">
    <mergeCell ref="D195:D196"/>
    <mergeCell ref="D201:D202"/>
    <mergeCell ref="B210:B211"/>
    <mergeCell ref="C211:C212"/>
    <mergeCell ref="D212:D213"/>
    <mergeCell ref="D198:D199"/>
    <mergeCell ref="D192:D193"/>
    <mergeCell ref="F6:L6"/>
    <mergeCell ref="G11:L11"/>
    <mergeCell ref="G20:L20"/>
    <mergeCell ref="D34:D36"/>
    <mergeCell ref="D96:D97"/>
    <mergeCell ref="D149:D151"/>
    <mergeCell ref="G156:L156"/>
    <mergeCell ref="G157:L157"/>
    <mergeCell ref="D165:D166"/>
    <mergeCell ref="D171:D172"/>
    <mergeCell ref="D184:D185"/>
    <mergeCell ref="F5:L5"/>
    <mergeCell ref="B1:L1"/>
    <mergeCell ref="B2:C2"/>
    <mergeCell ref="B3:D3"/>
    <mergeCell ref="E3:E4"/>
    <mergeCell ref="F3:L4"/>
  </mergeCells>
  <printOptions/>
  <pageMargins left="0.32" right="0.18" top="0.2755905511811024" bottom="0.31496062992125984" header="0.31496062992125984" footer="0.31496062992125984"/>
  <pageSetup horizontalDpi="600" verticalDpi="600" orientation="portrait" paperSize="9" scale="80" r:id="rId1"/>
  <headerFooter>
    <oddFooter>&amp;L&amp;9리드릭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="115" zoomScaleNormal="115" workbookViewId="0" topLeftCell="A1">
      <selection activeCell="F11" sqref="F11"/>
    </sheetView>
  </sheetViews>
  <sheetFormatPr defaultColWidth="9.00390625" defaultRowHeight="15"/>
  <cols>
    <col min="1" max="1" width="5.7109375" style="170" bestFit="1" customWidth="1"/>
    <col min="2" max="2" width="12.421875" style="170" customWidth="1"/>
    <col min="3" max="3" width="9.140625" style="170" customWidth="1"/>
    <col min="4" max="8" width="10.28125" style="170" customWidth="1"/>
    <col min="9" max="9" width="11.7109375" style="170" bestFit="1" customWidth="1"/>
    <col min="10" max="11" width="12.8515625" style="170" bestFit="1" customWidth="1"/>
    <col min="12" max="16384" width="9.00390625" style="170" customWidth="1"/>
  </cols>
  <sheetData>
    <row r="1" ht="18.75" customHeight="1">
      <c r="A1" s="169" t="s">
        <v>170</v>
      </c>
    </row>
    <row r="2" spans="1:8" ht="33" customHeight="1">
      <c r="A2" s="336" t="s">
        <v>171</v>
      </c>
      <c r="B2" s="336"/>
      <c r="C2" s="336"/>
      <c r="D2" s="336"/>
      <c r="E2" s="336"/>
      <c r="F2" s="336"/>
      <c r="G2" s="336"/>
      <c r="H2" s="336"/>
    </row>
    <row r="3" ht="12" customHeight="1" thickBot="1">
      <c r="A3" s="171"/>
    </row>
    <row r="4" spans="1:8" ht="22.5" customHeight="1" thickTop="1">
      <c r="A4" s="337" t="s">
        <v>172</v>
      </c>
      <c r="B4" s="337" t="s">
        <v>173</v>
      </c>
      <c r="C4" s="337" t="s">
        <v>174</v>
      </c>
      <c r="D4" s="337" t="s">
        <v>175</v>
      </c>
      <c r="E4" s="172" t="s">
        <v>176</v>
      </c>
      <c r="F4" s="337" t="s">
        <v>177</v>
      </c>
      <c r="G4" s="337" t="s">
        <v>178</v>
      </c>
      <c r="H4" s="337" t="s">
        <v>179</v>
      </c>
    </row>
    <row r="5" spans="1:8" ht="22.5" customHeight="1">
      <c r="A5" s="338"/>
      <c r="B5" s="338"/>
      <c r="C5" s="338"/>
      <c r="D5" s="338"/>
      <c r="E5" s="173" t="s">
        <v>14</v>
      </c>
      <c r="F5" s="339"/>
      <c r="G5" s="340"/>
      <c r="H5" s="338"/>
    </row>
    <row r="6" spans="1:11" ht="27" customHeight="1">
      <c r="A6" s="174">
        <v>1</v>
      </c>
      <c r="B6" s="174" t="s">
        <v>180</v>
      </c>
      <c r="C6" s="174"/>
      <c r="D6" s="175">
        <v>1302000</v>
      </c>
      <c r="E6" s="175">
        <v>0</v>
      </c>
      <c r="F6" s="176">
        <f>SUM(D6:E6)</f>
        <v>1302000</v>
      </c>
      <c r="G6" s="175">
        <v>177072</v>
      </c>
      <c r="H6" s="175">
        <f>F6-G6</f>
        <v>1124928</v>
      </c>
      <c r="J6" s="177"/>
      <c r="K6" s="178"/>
    </row>
    <row r="7" spans="1:11" ht="27" customHeight="1">
      <c r="A7" s="179">
        <v>2</v>
      </c>
      <c r="B7" s="179" t="s">
        <v>181</v>
      </c>
      <c r="C7" s="179"/>
      <c r="D7" s="176">
        <v>192945</v>
      </c>
      <c r="E7" s="176">
        <v>39838</v>
      </c>
      <c r="F7" s="176">
        <f>SUM(D7:E7)</f>
        <v>232783</v>
      </c>
      <c r="G7" s="176">
        <v>26240</v>
      </c>
      <c r="H7" s="176">
        <f>F7-G7</f>
        <v>206543</v>
      </c>
      <c r="J7" s="178"/>
      <c r="K7" s="178"/>
    </row>
    <row r="8" spans="1:9" ht="27" customHeight="1">
      <c r="A8" s="179"/>
      <c r="B8" s="179"/>
      <c r="C8" s="179"/>
      <c r="D8" s="176"/>
      <c r="E8" s="176"/>
      <c r="F8" s="176"/>
      <c r="G8" s="180"/>
      <c r="H8" s="180"/>
      <c r="I8" s="177"/>
    </row>
    <row r="9" spans="1:8" ht="27" customHeight="1">
      <c r="A9" s="179"/>
      <c r="B9" s="179"/>
      <c r="C9" s="179"/>
      <c r="D9" s="176"/>
      <c r="E9" s="176"/>
      <c r="F9" s="176"/>
      <c r="G9" s="180"/>
      <c r="H9" s="180"/>
    </row>
    <row r="10" spans="1:8" ht="27" customHeight="1">
      <c r="A10" s="179"/>
      <c r="B10" s="179"/>
      <c r="C10" s="179"/>
      <c r="D10" s="176"/>
      <c r="E10" s="176"/>
      <c r="F10" s="176"/>
      <c r="G10" s="180"/>
      <c r="H10" s="180"/>
    </row>
    <row r="11" spans="1:8" ht="27" customHeight="1">
      <c r="A11" s="179"/>
      <c r="B11" s="179"/>
      <c r="C11" s="179"/>
      <c r="D11" s="176"/>
      <c r="E11" s="176"/>
      <c r="F11" s="176"/>
      <c r="G11" s="180"/>
      <c r="H11" s="180"/>
    </row>
    <row r="12" spans="1:8" ht="27" customHeight="1">
      <c r="A12" s="179"/>
      <c r="B12" s="179"/>
      <c r="C12" s="179"/>
      <c r="D12" s="176"/>
      <c r="E12" s="176"/>
      <c r="F12" s="176"/>
      <c r="G12" s="180"/>
      <c r="H12" s="180"/>
    </row>
    <row r="13" spans="1:8" ht="27" customHeight="1">
      <c r="A13" s="179"/>
      <c r="B13" s="179"/>
      <c r="C13" s="179"/>
      <c r="D13" s="176"/>
      <c r="E13" s="176"/>
      <c r="F13" s="176"/>
      <c r="G13" s="180"/>
      <c r="H13" s="180"/>
    </row>
    <row r="14" spans="1:8" ht="27" customHeight="1">
      <c r="A14" s="179"/>
      <c r="B14" s="179"/>
      <c r="C14" s="179"/>
      <c r="D14" s="176"/>
      <c r="E14" s="176"/>
      <c r="F14" s="176"/>
      <c r="G14" s="180"/>
      <c r="H14" s="180"/>
    </row>
    <row r="15" spans="1:8" ht="27" customHeight="1">
      <c r="A15" s="179"/>
      <c r="B15" s="179"/>
      <c r="C15" s="179"/>
      <c r="D15" s="176"/>
      <c r="E15" s="176"/>
      <c r="F15" s="176"/>
      <c r="G15" s="180"/>
      <c r="H15" s="180"/>
    </row>
    <row r="16" spans="1:8" ht="27" customHeight="1">
      <c r="A16" s="179"/>
      <c r="B16" s="179"/>
      <c r="C16" s="179"/>
      <c r="D16" s="176"/>
      <c r="E16" s="176"/>
      <c r="F16" s="176"/>
      <c r="G16" s="180"/>
      <c r="H16" s="180"/>
    </row>
    <row r="17" spans="1:8" ht="27" customHeight="1">
      <c r="A17" s="179"/>
      <c r="B17" s="179"/>
      <c r="C17" s="179"/>
      <c r="D17" s="176"/>
      <c r="E17" s="176"/>
      <c r="F17" s="176"/>
      <c r="G17" s="180"/>
      <c r="H17" s="180"/>
    </row>
    <row r="18" spans="1:8" ht="27" customHeight="1">
      <c r="A18" s="179"/>
      <c r="B18" s="179"/>
      <c r="C18" s="179"/>
      <c r="D18" s="176"/>
      <c r="E18" s="176"/>
      <c r="F18" s="176"/>
      <c r="G18" s="180"/>
      <c r="H18" s="180"/>
    </row>
    <row r="19" spans="1:8" ht="27" customHeight="1">
      <c r="A19" s="179"/>
      <c r="B19" s="179"/>
      <c r="C19" s="179"/>
      <c r="D19" s="176"/>
      <c r="E19" s="176"/>
      <c r="F19" s="176"/>
      <c r="G19" s="180"/>
      <c r="H19" s="180"/>
    </row>
    <row r="20" spans="1:8" ht="27" customHeight="1">
      <c r="A20" s="179"/>
      <c r="B20" s="179"/>
      <c r="C20" s="179"/>
      <c r="D20" s="176"/>
      <c r="E20" s="176"/>
      <c r="F20" s="176"/>
      <c r="G20" s="180"/>
      <c r="H20" s="180"/>
    </row>
    <row r="21" spans="1:8" ht="27" customHeight="1">
      <c r="A21" s="179"/>
      <c r="B21" s="179"/>
      <c r="C21" s="179"/>
      <c r="D21" s="176"/>
      <c r="E21" s="176"/>
      <c r="F21" s="176"/>
      <c r="G21" s="180"/>
      <c r="H21" s="180"/>
    </row>
    <row r="22" spans="1:8" ht="27" customHeight="1">
      <c r="A22" s="179"/>
      <c r="B22" s="179"/>
      <c r="C22" s="179"/>
      <c r="D22" s="176"/>
      <c r="E22" s="176"/>
      <c r="F22" s="176"/>
      <c r="G22" s="180"/>
      <c r="H22" s="180"/>
    </row>
    <row r="23" spans="1:8" ht="27" customHeight="1">
      <c r="A23" s="179"/>
      <c r="B23" s="179"/>
      <c r="C23" s="179"/>
      <c r="D23" s="179"/>
      <c r="E23" s="180"/>
      <c r="F23" s="180"/>
      <c r="G23" s="180"/>
      <c r="H23" s="180"/>
    </row>
    <row r="24" spans="1:8" ht="27" customHeight="1">
      <c r="A24" s="179"/>
      <c r="B24" s="179"/>
      <c r="C24" s="179"/>
      <c r="D24" s="179"/>
      <c r="E24" s="180"/>
      <c r="F24" s="180"/>
      <c r="G24" s="180"/>
      <c r="H24" s="180"/>
    </row>
    <row r="25" spans="1:8" ht="27" customHeight="1">
      <c r="A25" s="179"/>
      <c r="B25" s="179"/>
      <c r="C25" s="179"/>
      <c r="D25" s="179"/>
      <c r="E25" s="179"/>
      <c r="F25" s="179"/>
      <c r="G25" s="179"/>
      <c r="H25" s="179"/>
    </row>
    <row r="26" spans="1:8" ht="27" customHeight="1">
      <c r="A26" s="181"/>
      <c r="B26" s="181"/>
      <c r="C26" s="181"/>
      <c r="D26" s="181"/>
      <c r="E26" s="181"/>
      <c r="F26" s="181"/>
      <c r="G26" s="181"/>
      <c r="H26" s="181"/>
    </row>
    <row r="27" spans="1:8" ht="46.5" customHeight="1">
      <c r="A27" s="333" t="s">
        <v>182</v>
      </c>
      <c r="B27" s="333"/>
      <c r="C27" s="333"/>
      <c r="D27" s="333"/>
      <c r="E27" s="334" t="s">
        <v>183</v>
      </c>
      <c r="F27" s="335"/>
      <c r="G27" s="335"/>
      <c r="H27" s="335"/>
    </row>
  </sheetData>
  <mergeCells count="10">
    <mergeCell ref="A27:D27"/>
    <mergeCell ref="E27:H27"/>
    <mergeCell ref="A2:H2"/>
    <mergeCell ref="A4:A5"/>
    <mergeCell ref="B4:B5"/>
    <mergeCell ref="C4:C5"/>
    <mergeCell ref="D4:D5"/>
    <mergeCell ref="F4:F5"/>
    <mergeCell ref="G4:G5"/>
    <mergeCell ref="H4:H5"/>
  </mergeCells>
  <printOptions/>
  <pageMargins left="0.83" right="0.43" top="0.75" bottom="0.47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종혁</dc:creator>
  <cp:keywords/>
  <dc:description/>
  <cp:lastModifiedBy>이미진</cp:lastModifiedBy>
  <cp:lastPrinted>2019-11-27T07:01:57Z</cp:lastPrinted>
  <dcterms:created xsi:type="dcterms:W3CDTF">2018-12-13T08:32:50Z</dcterms:created>
  <dcterms:modified xsi:type="dcterms:W3CDTF">2019-12-27T00:47:35Z</dcterms:modified>
  <cp:category/>
  <cp:version/>
  <cp:contentType/>
  <cp:contentStatus/>
</cp:coreProperties>
</file>