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2" yWindow="108" windowWidth="18888" windowHeight="7080" activeTab="1"/>
  </bookViews>
  <sheets>
    <sheet name="2016년 세입결산" sheetId="1" r:id="rId1"/>
    <sheet name="2016년 세출결산" sheetId="2" r:id="rId2"/>
  </sheets>
  <externalReferences>
    <externalReference r:id="rId5"/>
  </externalReferences>
  <definedNames>
    <definedName name="_xlnm.Print_Area" localSheetId="0">'2016년 세입결산'!$A$1:$H$104</definedName>
    <definedName name="_xlnm.Print_Area" localSheetId="1">'2016년 세출결산'!$A$1:$H$161</definedName>
    <definedName name="_xlnm.Print_Titles" localSheetId="0">'2016년 세입결산'!$1:$5</definedName>
    <definedName name="_xlnm.Print_Titles" localSheetId="1">'2016년 세출결산'!$1:$5</definedName>
  </definedNames>
  <calcPr calcId="125725"/>
</workbook>
</file>

<file path=xl/sharedStrings.xml><?xml version="1.0" encoding="utf-8"?>
<sst xmlns="http://schemas.openxmlformats.org/spreadsheetml/2006/main" count="442" uniqueCount="100">
  <si>
    <r>
      <t>[</t>
    </r>
    <r>
      <rPr>
        <sz val="12"/>
        <color rgb="FF000000"/>
        <rFont val="Calibri"/>
        <family val="3"/>
        <scheme val="minor"/>
      </rPr>
      <t>별지제</t>
    </r>
    <r>
      <rPr>
        <sz val="12"/>
        <color rgb="FF000000"/>
        <rFont val="한양신명조"/>
        <family val="3"/>
      </rPr>
      <t>5</t>
    </r>
    <r>
      <rPr>
        <sz val="12"/>
        <color rgb="FF000000"/>
        <rFont val="Calibri"/>
        <family val="3"/>
        <scheme val="minor"/>
      </rPr>
      <t>호의3서식</t>
    </r>
    <r>
      <rPr>
        <sz val="12"/>
        <color rgb="FF000000"/>
        <rFont val="한양신명조"/>
        <family val="3"/>
      </rPr>
      <t>]&lt;</t>
    </r>
    <r>
      <rPr>
        <sz val="12"/>
        <color rgb="FF000000"/>
        <rFont val="Calibri"/>
        <family val="3"/>
        <scheme val="minor"/>
      </rPr>
      <t>개정</t>
    </r>
    <r>
      <rPr>
        <sz val="12"/>
        <color rgb="FF000000"/>
        <rFont val="한양신명조"/>
        <family val="3"/>
      </rPr>
      <t>2009.2.5&gt;</t>
    </r>
  </si>
  <si>
    <r>
      <t>세입결산서</t>
    </r>
    <r>
      <rPr>
        <sz val="15"/>
        <color rgb="FF000000"/>
        <rFont val="한양신명조"/>
        <family val="3"/>
      </rPr>
      <t>(</t>
    </r>
    <r>
      <rPr>
        <sz val="15"/>
        <color rgb="FF000000"/>
        <rFont val="Calibri"/>
        <family val="3"/>
        <scheme val="minor"/>
      </rPr>
      <t>시설용</t>
    </r>
    <r>
      <rPr>
        <sz val="15"/>
        <color rgb="FF000000"/>
        <rFont val="한양신명조"/>
        <family val="3"/>
      </rPr>
      <t>)</t>
    </r>
  </si>
  <si>
    <t>과목</t>
  </si>
  <si>
    <t>구분</t>
  </si>
  <si>
    <t>보조금</t>
  </si>
  <si>
    <t>시설부담</t>
  </si>
  <si>
    <t>후원금</t>
  </si>
  <si>
    <t>계</t>
  </si>
  <si>
    <t>관</t>
  </si>
  <si>
    <t>항</t>
  </si>
  <si>
    <t>목</t>
  </si>
  <si>
    <t>보조금수입</t>
  </si>
  <si>
    <t>경상보조금수입</t>
  </si>
  <si>
    <t>인건비(사회복지과)</t>
  </si>
  <si>
    <t>예산</t>
  </si>
  <si>
    <t>결산</t>
  </si>
  <si>
    <t>증감</t>
  </si>
  <si>
    <t xml:space="preserve">  </t>
  </si>
  <si>
    <t>운영비(사회복지과)</t>
  </si>
  <si>
    <t>합계　</t>
  </si>
  <si>
    <t>자본보조금수입(사회복지과)</t>
  </si>
  <si>
    <t>기타보조금수입</t>
  </si>
  <si>
    <t>　합계</t>
  </si>
  <si>
    <t>고용노동부(4대보험)</t>
  </si>
  <si>
    <t>합계</t>
  </si>
  <si>
    <t>합 계</t>
  </si>
  <si>
    <t>후원금 수입</t>
  </si>
  <si>
    <t>사업수입</t>
  </si>
  <si>
    <t>인쇄사업수입</t>
  </si>
  <si>
    <t>복사지사업수입</t>
  </si>
  <si>
    <t>직업재활사업수입</t>
  </si>
  <si>
    <t>합계　　</t>
  </si>
  <si>
    <t>스캔사업수입</t>
  </si>
  <si>
    <t>합 계　</t>
  </si>
  <si>
    <t>이월금</t>
  </si>
  <si>
    <t>전년도이월금(보조금)</t>
  </si>
  <si>
    <t>전년도이월금(후원금)</t>
  </si>
  <si>
    <t>전년도이월금(자부담)</t>
  </si>
  <si>
    <t>잡수입</t>
  </si>
  <si>
    <t>불용품
매각대</t>
  </si>
  <si>
    <t>이자수입</t>
  </si>
  <si>
    <t>기타잡수입</t>
  </si>
  <si>
    <t>총 합 계</t>
  </si>
  <si>
    <t>세출
총 합 계</t>
  </si>
  <si>
    <t>차액</t>
  </si>
  <si>
    <r>
      <t>[</t>
    </r>
    <r>
      <rPr>
        <sz val="12"/>
        <color rgb="FF000000"/>
        <rFont val="Calibri"/>
        <family val="3"/>
        <scheme val="minor"/>
      </rPr>
      <t>별지제</t>
    </r>
    <r>
      <rPr>
        <sz val="12"/>
        <color rgb="FF000000"/>
        <rFont val="한양신명조"/>
        <family val="3"/>
      </rPr>
      <t>5</t>
    </r>
    <r>
      <rPr>
        <sz val="12"/>
        <color rgb="FF000000"/>
        <rFont val="Calibri"/>
        <family val="3"/>
        <scheme val="minor"/>
      </rPr>
      <t>호의4서식</t>
    </r>
    <r>
      <rPr>
        <sz val="12"/>
        <color rgb="FF000000"/>
        <rFont val="한양신명조"/>
        <family val="3"/>
      </rPr>
      <t>]&lt;</t>
    </r>
    <r>
      <rPr>
        <sz val="12"/>
        <color rgb="FF000000"/>
        <rFont val="Calibri"/>
        <family val="3"/>
        <scheme val="minor"/>
      </rPr>
      <t>개정</t>
    </r>
    <r>
      <rPr>
        <sz val="12"/>
        <color rgb="FF000000"/>
        <rFont val="한양신명조"/>
        <family val="3"/>
      </rPr>
      <t>2009.2.5&gt;</t>
    </r>
  </si>
  <si>
    <r>
      <t>세출결산서</t>
    </r>
    <r>
      <rPr>
        <sz val="15"/>
        <color rgb="FF000000"/>
        <rFont val="한양신명조"/>
        <family val="3"/>
      </rPr>
      <t>(</t>
    </r>
    <r>
      <rPr>
        <sz val="15"/>
        <color rgb="FF000000"/>
        <rFont val="Calibri"/>
        <family val="3"/>
        <scheme val="minor"/>
      </rPr>
      <t>시설용</t>
    </r>
    <r>
      <rPr>
        <sz val="15"/>
        <color rgb="FF000000"/>
        <rFont val="한양신명조"/>
        <family val="3"/>
      </rPr>
      <t>)</t>
    </r>
  </si>
  <si>
    <t>사무비</t>
  </si>
  <si>
    <t>인건비</t>
  </si>
  <si>
    <t>급여</t>
  </si>
  <si>
    <t>제수당</t>
  </si>
  <si>
    <t>퇴직금 및 퇴직적립</t>
  </si>
  <si>
    <t>사회보험부담비용</t>
  </si>
  <si>
    <t>기타</t>
  </si>
  <si>
    <t>후생경비</t>
  </si>
  <si>
    <t>업무추진비</t>
  </si>
  <si>
    <t>기관운영비</t>
  </si>
  <si>
    <t>직책보조비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</si>
  <si>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</si>
  <si>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</si>
  <si>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</si>
  <si>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</si>
  <si>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</si>
  <si>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</si>
  <si>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</si>
  <si>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건물임차료</t>
  </si>
  <si>
    <t>및</t>
  </si>
  <si>
    <t>관리비</t>
  </si>
  <si>
    <t>연구비</t>
  </si>
  <si>
    <t>기타운영비</t>
  </si>
  <si>
    <t>재산조성비</t>
  </si>
  <si>
    <t>시설비</t>
  </si>
  <si>
    <t>자산취득비</t>
  </si>
  <si>
    <t>시설장비유지비</t>
  </si>
  <si>
    <t>사업비</t>
  </si>
  <si>
    <t>수용기관
경비</t>
  </si>
  <si>
    <t>의료비</t>
  </si>
  <si>
    <t>직업재활비</t>
  </si>
  <si>
    <t>특별급식비</t>
  </si>
  <si>
    <t>연료비</t>
  </si>
  <si>
    <t>직업재활</t>
  </si>
  <si>
    <t>직업재활
사업비</t>
  </si>
  <si>
    <t>인쇄</t>
  </si>
  <si>
    <t>인쇄 
수익사업비</t>
  </si>
  <si>
    <t>수익사업비</t>
  </si>
  <si>
    <t>복사지</t>
  </si>
  <si>
    <t>복사지
수익사업비</t>
  </si>
  <si>
    <t>직업재활
수익사업비</t>
  </si>
  <si>
    <t>부채상환</t>
  </si>
  <si>
    <t>부채상환금</t>
  </si>
  <si>
    <t>원금상환금</t>
  </si>
  <si>
    <t>이자지불금</t>
  </si>
  <si>
    <t>잡지출</t>
  </si>
  <si>
    <t>예비비</t>
  </si>
  <si>
    <t>예비비
(이월금)</t>
  </si>
  <si>
    <t>반환금
(2016년)</t>
  </si>
  <si>
    <t>세  출
총 합 계</t>
  </si>
  <si>
    <t>세  입
총 합 계</t>
  </si>
  <si>
    <t>결산 차액</t>
  </si>
  <si>
    <t>2016년도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</si>
</sst>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한양신명조"/>
      <family val="3"/>
    </font>
    <font>
      <sz val="12"/>
      <color rgb="FF000000"/>
      <name val="Calibri"/>
      <family val="3"/>
      <scheme val="minor"/>
    </font>
    <font>
      <sz val="8"/>
      <name val="Calibri"/>
      <family val="2"/>
      <scheme val="minor"/>
    </font>
    <font>
      <sz val="15"/>
      <color rgb="FF000000"/>
      <name val="Calibri"/>
      <family val="3"/>
      <scheme val="minor"/>
    </font>
    <font>
      <sz val="15"/>
      <color rgb="FF000000"/>
      <name val="한양신명조"/>
      <family val="3"/>
    </font>
    <font>
      <sz val="11"/>
      <color rgb="FF000000"/>
      <name val="Calibri"/>
      <family val="3"/>
      <scheme val="minor"/>
    </font>
    <font>
      <sz val="9"/>
      <color rgb="FF000000"/>
      <name val="Calibri"/>
      <family val="3"/>
      <scheme val="minor"/>
    </font>
    <font>
      <sz val="10"/>
      <color theme="1"/>
      <name val="Calibri"/>
      <family val="2"/>
      <scheme val="minor"/>
    </font>
    <font>
      <sz val="10"/>
      <color rgb="FF000000"/>
      <name val="함초롬바탕"/>
      <family val="1"/>
    </font>
    <font>
      <b/>
      <sz val="9"/>
      <color rgb="FF000000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78"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1" fontId="8" fillId="0" borderId="4" xfId="20" applyFont="1" applyFill="1" applyBorder="1" applyAlignment="1">
      <alignment horizontal="right" vertical="center" wrapText="1"/>
    </xf>
    <xf numFmtId="41" fontId="8" fillId="0" borderId="5" xfId="20" applyFont="1" applyFill="1" applyBorder="1" applyAlignment="1">
      <alignment horizontal="right" vertical="center" wrapText="1"/>
    </xf>
    <xf numFmtId="41" fontId="8" fillId="0" borderId="2" xfId="20" applyFont="1" applyFill="1" applyBorder="1" applyAlignment="1">
      <alignment horizontal="right" vertical="center" wrapText="1"/>
    </xf>
    <xf numFmtId="41" fontId="8" fillId="0" borderId="3" xfId="20" applyFont="1" applyFill="1" applyBorder="1" applyAlignment="1">
      <alignment horizontal="right" vertical="center" wrapText="1"/>
    </xf>
    <xf numFmtId="41" fontId="8" fillId="0" borderId="2" xfId="20" applyFont="1" applyBorder="1" applyAlignment="1">
      <alignment horizontal="right" vertical="center" wrapText="1"/>
    </xf>
    <xf numFmtId="41" fontId="8" fillId="0" borderId="5" xfId="20" applyFont="1" applyBorder="1" applyAlignment="1">
      <alignment horizontal="right" vertical="center" wrapText="1"/>
    </xf>
    <xf numFmtId="41" fontId="8" fillId="2" borderId="2" xfId="20" applyFont="1" applyFill="1" applyBorder="1" applyAlignment="1">
      <alignment horizontal="right" vertical="center" wrapText="1"/>
    </xf>
    <xf numFmtId="41" fontId="8" fillId="2" borderId="5" xfId="20" applyFont="1" applyFill="1" applyBorder="1" applyAlignment="1">
      <alignment horizontal="right" vertical="center" wrapText="1"/>
    </xf>
    <xf numFmtId="41" fontId="0" fillId="0" borderId="0" xfId="2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1" fontId="10" fillId="0" borderId="3" xfId="2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1" fontId="10" fillId="0" borderId="1" xfId="2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1" fontId="10" fillId="0" borderId="7" xfId="20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center" vertical="center" wrapText="1"/>
    </xf>
    <xf numFmtId="41" fontId="10" fillId="3" borderId="11" xfId="2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41" fontId="9" fillId="0" borderId="11" xfId="2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1" fontId="8" fillId="2" borderId="10" xfId="20" applyFont="1" applyFill="1" applyBorder="1" applyAlignment="1">
      <alignment horizontal="center" vertical="center" wrapText="1"/>
    </xf>
    <xf numFmtId="41" fontId="8" fillId="2" borderId="2" xfId="2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1" fontId="8" fillId="3" borderId="10" xfId="20" applyFont="1" applyFill="1" applyBorder="1" applyAlignment="1">
      <alignment horizontal="center" vertical="center" wrapText="1"/>
    </xf>
    <xf numFmtId="41" fontId="8" fillId="3" borderId="2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4208;&#49328;&#51088;&#47308;(2016&#45380;&#4602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H15">
            <v>103732121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="115" zoomScaleSheetLayoutView="115" workbookViewId="0" topLeftCell="A1">
      <pane xSplit="8" ySplit="5" topLeftCell="I39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H110" sqref="H110"/>
    </sheetView>
  </sheetViews>
  <sheetFormatPr defaultColWidth="9.140625" defaultRowHeight="15"/>
  <cols>
    <col min="1" max="1" width="7.57421875" style="0" customWidth="1"/>
    <col min="2" max="2" width="7.421875" style="0" customWidth="1"/>
    <col min="3" max="3" width="8.8515625" style="0" customWidth="1"/>
    <col min="4" max="4" width="4.421875" style="0" bestFit="1" customWidth="1"/>
    <col min="5" max="7" width="12.7109375" style="16" customWidth="1"/>
    <col min="8" max="8" width="14.57421875" style="16" bestFit="1" customWidth="1"/>
  </cols>
  <sheetData>
    <row r="1" spans="1:8" ht="15">
      <c r="A1" s="58" t="s">
        <v>0</v>
      </c>
      <c r="B1" s="58"/>
      <c r="C1" s="58"/>
      <c r="D1" s="58"/>
      <c r="E1" s="58"/>
      <c r="F1" s="58"/>
      <c r="G1" s="58"/>
      <c r="H1" s="58"/>
    </row>
    <row r="2" spans="1:8" ht="24">
      <c r="A2" s="59" t="s">
        <v>1</v>
      </c>
      <c r="B2" s="59"/>
      <c r="C2" s="59"/>
      <c r="D2" s="59"/>
      <c r="E2" s="59"/>
      <c r="F2" s="59"/>
      <c r="G2" s="59"/>
      <c r="H2" s="59"/>
    </row>
    <row r="3" spans="1:8" ht="18" customHeight="1">
      <c r="A3" s="1" t="s">
        <v>99</v>
      </c>
      <c r="B3" s="2"/>
      <c r="C3" s="2"/>
      <c r="D3" s="3"/>
      <c r="E3" s="3"/>
      <c r="F3" s="3"/>
      <c r="G3" s="3"/>
      <c r="H3" s="3"/>
    </row>
    <row r="4" spans="1:8" ht="15">
      <c r="A4" s="60" t="s">
        <v>2</v>
      </c>
      <c r="B4" s="61"/>
      <c r="C4" s="62"/>
      <c r="D4" s="63" t="s">
        <v>3</v>
      </c>
      <c r="E4" s="65" t="s">
        <v>4</v>
      </c>
      <c r="F4" s="65" t="s">
        <v>5</v>
      </c>
      <c r="G4" s="65" t="s">
        <v>6</v>
      </c>
      <c r="H4" s="65" t="s">
        <v>7</v>
      </c>
    </row>
    <row r="5" spans="1:8" ht="15">
      <c r="A5" s="4" t="s">
        <v>8</v>
      </c>
      <c r="B5" s="5" t="s">
        <v>9</v>
      </c>
      <c r="C5" s="6" t="s">
        <v>10</v>
      </c>
      <c r="D5" s="64"/>
      <c r="E5" s="66"/>
      <c r="F5" s="66"/>
      <c r="G5" s="66"/>
      <c r="H5" s="66"/>
    </row>
    <row r="6" spans="1:8" ht="15.75" customHeight="1">
      <c r="A6" s="46" t="s">
        <v>11</v>
      </c>
      <c r="B6" s="46" t="s">
        <v>12</v>
      </c>
      <c r="C6" s="34" t="s">
        <v>13</v>
      </c>
      <c r="D6" s="7" t="s">
        <v>14</v>
      </c>
      <c r="E6" s="8">
        <v>194674000</v>
      </c>
      <c r="F6" s="9">
        <v>0</v>
      </c>
      <c r="G6" s="9">
        <v>0</v>
      </c>
      <c r="H6" s="9">
        <f>SUM(E6:G6)</f>
        <v>194674000</v>
      </c>
    </row>
    <row r="7" spans="1:8" ht="15.75" customHeight="1">
      <c r="A7" s="44"/>
      <c r="B7" s="44"/>
      <c r="C7" s="37"/>
      <c r="D7" s="7" t="s">
        <v>15</v>
      </c>
      <c r="E7" s="10">
        <v>194674000</v>
      </c>
      <c r="F7" s="11">
        <v>0</v>
      </c>
      <c r="G7" s="11">
        <v>0</v>
      </c>
      <c r="H7" s="9">
        <f>SUM(E7:G7)</f>
        <v>194674000</v>
      </c>
    </row>
    <row r="8" spans="1:8" ht="15.75" customHeight="1">
      <c r="A8" s="44"/>
      <c r="B8" s="44"/>
      <c r="C8" s="40"/>
      <c r="D8" s="7" t="s">
        <v>16</v>
      </c>
      <c r="E8" s="10">
        <f>E6-E7</f>
        <v>0</v>
      </c>
      <c r="F8" s="10">
        <f>F6-F7</f>
        <v>0</v>
      </c>
      <c r="G8" s="10">
        <f>G6-G7</f>
        <v>0</v>
      </c>
      <c r="H8" s="9">
        <f>SUM(E8:G8)</f>
        <v>0</v>
      </c>
    </row>
    <row r="9" spans="1:8" ht="15.75" customHeight="1">
      <c r="A9" s="44"/>
      <c r="B9" s="44" t="s">
        <v>17</v>
      </c>
      <c r="C9" s="34" t="s">
        <v>18</v>
      </c>
      <c r="D9" s="7" t="s">
        <v>14</v>
      </c>
      <c r="E9" s="10">
        <v>27319000</v>
      </c>
      <c r="F9" s="11">
        <v>0</v>
      </c>
      <c r="G9" s="11">
        <v>0</v>
      </c>
      <c r="H9" s="9">
        <f aca="true" t="shared" si="0" ref="H9:H71">SUM(E9:G9)</f>
        <v>27319000</v>
      </c>
    </row>
    <row r="10" spans="1:8" ht="15.75" customHeight="1">
      <c r="A10" s="44"/>
      <c r="B10" s="44"/>
      <c r="C10" s="37"/>
      <c r="D10" s="7" t="s">
        <v>15</v>
      </c>
      <c r="E10" s="10">
        <v>27319000</v>
      </c>
      <c r="F10" s="11">
        <v>0</v>
      </c>
      <c r="G10" s="11">
        <v>0</v>
      </c>
      <c r="H10" s="9">
        <f t="shared" si="0"/>
        <v>27319000</v>
      </c>
    </row>
    <row r="11" spans="1:8" ht="15.75" customHeight="1">
      <c r="A11" s="44"/>
      <c r="B11" s="44"/>
      <c r="C11" s="40"/>
      <c r="D11" s="7" t="s">
        <v>16</v>
      </c>
      <c r="E11" s="10">
        <f>E9-E10</f>
        <v>0</v>
      </c>
      <c r="F11" s="10">
        <f>F9-F10</f>
        <v>0</v>
      </c>
      <c r="G11" s="10">
        <f>G9-G10</f>
        <v>0</v>
      </c>
      <c r="H11" s="9">
        <f t="shared" si="0"/>
        <v>0</v>
      </c>
    </row>
    <row r="12" spans="1:8" ht="15.75" customHeight="1">
      <c r="A12" s="44"/>
      <c r="B12" s="44" t="s">
        <v>17</v>
      </c>
      <c r="C12" s="46" t="s">
        <v>19</v>
      </c>
      <c r="D12" s="7" t="s">
        <v>14</v>
      </c>
      <c r="E12" s="10">
        <f aca="true" t="shared" si="1" ref="E12:G13">E6+E9</f>
        <v>221993000</v>
      </c>
      <c r="F12" s="10">
        <f t="shared" si="1"/>
        <v>0</v>
      </c>
      <c r="G12" s="10">
        <f t="shared" si="1"/>
        <v>0</v>
      </c>
      <c r="H12" s="9">
        <f t="shared" si="0"/>
        <v>221993000</v>
      </c>
    </row>
    <row r="13" spans="1:8" ht="15.75" customHeight="1">
      <c r="A13" s="44"/>
      <c r="B13" s="44"/>
      <c r="C13" s="44"/>
      <c r="D13" s="7" t="s">
        <v>15</v>
      </c>
      <c r="E13" s="10">
        <f t="shared" si="1"/>
        <v>221993000</v>
      </c>
      <c r="F13" s="10">
        <f t="shared" si="1"/>
        <v>0</v>
      </c>
      <c r="G13" s="10">
        <f t="shared" si="1"/>
        <v>0</v>
      </c>
      <c r="H13" s="9">
        <f t="shared" si="0"/>
        <v>221993000</v>
      </c>
    </row>
    <row r="14" spans="1:8" ht="15.75" customHeight="1">
      <c r="A14" s="44"/>
      <c r="B14" s="45"/>
      <c r="C14" s="45"/>
      <c r="D14" s="7" t="s">
        <v>16</v>
      </c>
      <c r="E14" s="10">
        <f>E12-E13</f>
        <v>0</v>
      </c>
      <c r="F14" s="10">
        <f>F12-F13</f>
        <v>0</v>
      </c>
      <c r="G14" s="10">
        <f>G12-G13</f>
        <v>0</v>
      </c>
      <c r="H14" s="9">
        <f t="shared" si="0"/>
        <v>0</v>
      </c>
    </row>
    <row r="15" spans="1:8" ht="15.75" customHeight="1" hidden="1">
      <c r="A15" s="44"/>
      <c r="B15" s="46" t="str">
        <f>C15</f>
        <v>자본보조금수입(사회복지과)</v>
      </c>
      <c r="C15" s="34" t="s">
        <v>20</v>
      </c>
      <c r="D15" s="7" t="s">
        <v>14</v>
      </c>
      <c r="E15" s="10">
        <v>0</v>
      </c>
      <c r="F15" s="11">
        <v>0</v>
      </c>
      <c r="G15" s="11">
        <v>0</v>
      </c>
      <c r="H15" s="9">
        <f t="shared" si="0"/>
        <v>0</v>
      </c>
    </row>
    <row r="16" spans="1:8" ht="15.75" customHeight="1" hidden="1">
      <c r="A16" s="44"/>
      <c r="B16" s="44"/>
      <c r="C16" s="37"/>
      <c r="D16" s="7" t="s">
        <v>15</v>
      </c>
      <c r="E16" s="10">
        <v>0</v>
      </c>
      <c r="F16" s="11">
        <v>0</v>
      </c>
      <c r="G16" s="11">
        <v>0</v>
      </c>
      <c r="H16" s="9">
        <f t="shared" si="0"/>
        <v>0</v>
      </c>
    </row>
    <row r="17" spans="1:8" ht="15.75" customHeight="1" hidden="1">
      <c r="A17" s="44"/>
      <c r="B17" s="44"/>
      <c r="C17" s="40"/>
      <c r="D17" s="7" t="s">
        <v>16</v>
      </c>
      <c r="E17" s="10">
        <f>E15-E16</f>
        <v>0</v>
      </c>
      <c r="F17" s="10">
        <f>F15-F16</f>
        <v>0</v>
      </c>
      <c r="G17" s="10">
        <f>G15-G16</f>
        <v>0</v>
      </c>
      <c r="H17" s="9">
        <f t="shared" si="0"/>
        <v>0</v>
      </c>
    </row>
    <row r="18" spans="1:8" ht="15.75" customHeight="1" hidden="1">
      <c r="A18" s="44"/>
      <c r="B18" s="44" t="s">
        <v>17</v>
      </c>
      <c r="C18" s="46" t="s">
        <v>19</v>
      </c>
      <c r="D18" s="7" t="s">
        <v>14</v>
      </c>
      <c r="E18" s="10">
        <f>E15</f>
        <v>0</v>
      </c>
      <c r="F18" s="10">
        <f aca="true" t="shared" si="2" ref="F18:G18">F15</f>
        <v>0</v>
      </c>
      <c r="G18" s="10">
        <f t="shared" si="2"/>
        <v>0</v>
      </c>
      <c r="H18" s="9">
        <f t="shared" si="0"/>
        <v>0</v>
      </c>
    </row>
    <row r="19" spans="1:8" ht="15.75" customHeight="1" hidden="1">
      <c r="A19" s="44"/>
      <c r="B19" s="44"/>
      <c r="C19" s="44"/>
      <c r="D19" s="7" t="s">
        <v>15</v>
      </c>
      <c r="E19" s="10">
        <f aca="true" t="shared" si="3" ref="E19:G19">E16</f>
        <v>0</v>
      </c>
      <c r="F19" s="10">
        <f t="shared" si="3"/>
        <v>0</v>
      </c>
      <c r="G19" s="10">
        <f t="shared" si="3"/>
        <v>0</v>
      </c>
      <c r="H19" s="9">
        <f t="shared" si="0"/>
        <v>0</v>
      </c>
    </row>
    <row r="20" spans="1:8" ht="15.75" customHeight="1" hidden="1">
      <c r="A20" s="44"/>
      <c r="B20" s="45"/>
      <c r="C20" s="45"/>
      <c r="D20" s="7" t="s">
        <v>16</v>
      </c>
      <c r="E20" s="10">
        <f>E18-E19</f>
        <v>0</v>
      </c>
      <c r="F20" s="10">
        <f>F18-F19</f>
        <v>0</v>
      </c>
      <c r="G20" s="10">
        <f>G18-G19</f>
        <v>0</v>
      </c>
      <c r="H20" s="9">
        <f t="shared" si="0"/>
        <v>0</v>
      </c>
    </row>
    <row r="21" spans="1:8" ht="15.75" customHeight="1">
      <c r="A21" s="44"/>
      <c r="B21" s="46" t="str">
        <f>C21</f>
        <v>기타보조금수입</v>
      </c>
      <c r="C21" s="34" t="s">
        <v>21</v>
      </c>
      <c r="D21" s="7" t="s">
        <v>14</v>
      </c>
      <c r="E21" s="10">
        <v>15000000</v>
      </c>
      <c r="F21" s="11">
        <v>0</v>
      </c>
      <c r="G21" s="11">
        <v>0</v>
      </c>
      <c r="H21" s="9">
        <f t="shared" si="0"/>
        <v>15000000</v>
      </c>
    </row>
    <row r="22" spans="1:8" ht="15.75" customHeight="1">
      <c r="A22" s="44"/>
      <c r="B22" s="44"/>
      <c r="C22" s="37"/>
      <c r="D22" s="7" t="s">
        <v>15</v>
      </c>
      <c r="E22" s="10">
        <v>15000000</v>
      </c>
      <c r="F22" s="11">
        <v>0</v>
      </c>
      <c r="G22" s="11">
        <v>0</v>
      </c>
      <c r="H22" s="9">
        <f t="shared" si="0"/>
        <v>15000000</v>
      </c>
    </row>
    <row r="23" spans="1:8" ht="15.75" customHeight="1">
      <c r="A23" s="44"/>
      <c r="B23" s="44"/>
      <c r="C23" s="40"/>
      <c r="D23" s="7" t="s">
        <v>16</v>
      </c>
      <c r="E23" s="10">
        <f>E21-E22</f>
        <v>0</v>
      </c>
      <c r="F23" s="10">
        <f>F21-F22</f>
        <v>0</v>
      </c>
      <c r="G23" s="10">
        <f>G21-G22</f>
        <v>0</v>
      </c>
      <c r="H23" s="9">
        <f t="shared" si="0"/>
        <v>0</v>
      </c>
    </row>
    <row r="24" spans="1:8" ht="15.75" customHeight="1">
      <c r="A24" s="44"/>
      <c r="B24" s="44" t="s">
        <v>17</v>
      </c>
      <c r="C24" s="46" t="s">
        <v>22</v>
      </c>
      <c r="D24" s="7" t="s">
        <v>14</v>
      </c>
      <c r="E24" s="10">
        <f>E21</f>
        <v>15000000</v>
      </c>
      <c r="F24" s="10">
        <f aca="true" t="shared" si="4" ref="F24:G24">F21</f>
        <v>0</v>
      </c>
      <c r="G24" s="10">
        <f t="shared" si="4"/>
        <v>0</v>
      </c>
      <c r="H24" s="9">
        <f t="shared" si="0"/>
        <v>15000000</v>
      </c>
    </row>
    <row r="25" spans="1:8" ht="15.75" customHeight="1">
      <c r="A25" s="44"/>
      <c r="B25" s="44"/>
      <c r="C25" s="44"/>
      <c r="D25" s="7" t="s">
        <v>15</v>
      </c>
      <c r="E25" s="10">
        <f aca="true" t="shared" si="5" ref="E25:G25">E22</f>
        <v>15000000</v>
      </c>
      <c r="F25" s="10">
        <f t="shared" si="5"/>
        <v>0</v>
      </c>
      <c r="G25" s="10">
        <f t="shared" si="5"/>
        <v>0</v>
      </c>
      <c r="H25" s="9">
        <f t="shared" si="0"/>
        <v>15000000</v>
      </c>
    </row>
    <row r="26" spans="1:8" ht="15.75" customHeight="1">
      <c r="A26" s="44"/>
      <c r="B26" s="45"/>
      <c r="C26" s="45"/>
      <c r="D26" s="7" t="s">
        <v>16</v>
      </c>
      <c r="E26" s="10">
        <f>E24-E25</f>
        <v>0</v>
      </c>
      <c r="F26" s="10">
        <f>F24-F25</f>
        <v>0</v>
      </c>
      <c r="G26" s="10">
        <f>G24-G25</f>
        <v>0</v>
      </c>
      <c r="H26" s="9">
        <f t="shared" si="0"/>
        <v>0</v>
      </c>
    </row>
    <row r="27" spans="1:8" ht="15.75" customHeight="1" hidden="1">
      <c r="A27" s="44"/>
      <c r="B27" s="46" t="str">
        <f>C27</f>
        <v>고용노동부(4대보험)</v>
      </c>
      <c r="C27" s="34" t="s">
        <v>23</v>
      </c>
      <c r="D27" s="7" t="s">
        <v>14</v>
      </c>
      <c r="E27" s="10">
        <v>0</v>
      </c>
      <c r="F27" s="11">
        <v>0</v>
      </c>
      <c r="G27" s="11">
        <v>0</v>
      </c>
      <c r="H27" s="9">
        <f t="shared" si="0"/>
        <v>0</v>
      </c>
    </row>
    <row r="28" spans="1:8" ht="15.75" customHeight="1" hidden="1">
      <c r="A28" s="44"/>
      <c r="B28" s="44"/>
      <c r="C28" s="37"/>
      <c r="D28" s="7" t="s">
        <v>15</v>
      </c>
      <c r="E28" s="10">
        <v>0</v>
      </c>
      <c r="F28" s="11">
        <v>0</v>
      </c>
      <c r="G28" s="11">
        <v>0</v>
      </c>
      <c r="H28" s="9">
        <f t="shared" si="0"/>
        <v>0</v>
      </c>
    </row>
    <row r="29" spans="1:8" ht="15.75" customHeight="1" hidden="1">
      <c r="A29" s="44"/>
      <c r="B29" s="44"/>
      <c r="C29" s="40"/>
      <c r="D29" s="7" t="s">
        <v>16</v>
      </c>
      <c r="E29" s="10">
        <f>E27-E28</f>
        <v>0</v>
      </c>
      <c r="F29" s="10">
        <f>F27-F28</f>
        <v>0</v>
      </c>
      <c r="G29" s="10">
        <f>G27-G28</f>
        <v>0</v>
      </c>
      <c r="H29" s="9">
        <f t="shared" si="0"/>
        <v>0</v>
      </c>
    </row>
    <row r="30" spans="1:8" ht="15.75" customHeight="1" hidden="1">
      <c r="A30" s="44"/>
      <c r="B30" s="44" t="s">
        <v>17</v>
      </c>
      <c r="C30" s="46" t="s">
        <v>24</v>
      </c>
      <c r="D30" s="7" t="s">
        <v>14</v>
      </c>
      <c r="E30" s="10">
        <f>E27</f>
        <v>0</v>
      </c>
      <c r="F30" s="10">
        <f aca="true" t="shared" si="6" ref="F30:G30">F27</f>
        <v>0</v>
      </c>
      <c r="G30" s="10">
        <f t="shared" si="6"/>
        <v>0</v>
      </c>
      <c r="H30" s="9">
        <f t="shared" si="0"/>
        <v>0</v>
      </c>
    </row>
    <row r="31" spans="1:8" ht="15.75" customHeight="1" hidden="1">
      <c r="A31" s="44"/>
      <c r="B31" s="44"/>
      <c r="C31" s="44"/>
      <c r="D31" s="7" t="s">
        <v>15</v>
      </c>
      <c r="E31" s="10">
        <f aca="true" t="shared" si="7" ref="E31:G31">E28</f>
        <v>0</v>
      </c>
      <c r="F31" s="10">
        <f t="shared" si="7"/>
        <v>0</v>
      </c>
      <c r="G31" s="10">
        <f t="shared" si="7"/>
        <v>0</v>
      </c>
      <c r="H31" s="9">
        <f t="shared" si="0"/>
        <v>0</v>
      </c>
    </row>
    <row r="32" spans="1:8" ht="15.75" customHeight="1" hidden="1">
      <c r="A32" s="44"/>
      <c r="B32" s="45"/>
      <c r="C32" s="45"/>
      <c r="D32" s="7" t="s">
        <v>16</v>
      </c>
      <c r="E32" s="10">
        <f>E30-E31</f>
        <v>0</v>
      </c>
      <c r="F32" s="10">
        <f>F30-F31</f>
        <v>0</v>
      </c>
      <c r="G32" s="10">
        <f>G30-G31</f>
        <v>0</v>
      </c>
      <c r="H32" s="9">
        <f t="shared" si="0"/>
        <v>0</v>
      </c>
    </row>
    <row r="33" spans="1:8" ht="15.75" customHeight="1">
      <c r="A33" s="44"/>
      <c r="B33" s="34" t="s">
        <v>25</v>
      </c>
      <c r="C33" s="36"/>
      <c r="D33" s="7" t="s">
        <v>14</v>
      </c>
      <c r="E33" s="10">
        <f>E30+E24+E18+E12</f>
        <v>236993000</v>
      </c>
      <c r="F33" s="10">
        <f aca="true" t="shared" si="8" ref="F33:G33">F30+F24+F18+F12</f>
        <v>0</v>
      </c>
      <c r="G33" s="10">
        <f t="shared" si="8"/>
        <v>0</v>
      </c>
      <c r="H33" s="9">
        <f t="shared" si="0"/>
        <v>236993000</v>
      </c>
    </row>
    <row r="34" spans="1:8" ht="15.75" customHeight="1">
      <c r="A34" s="44"/>
      <c r="B34" s="37"/>
      <c r="C34" s="39"/>
      <c r="D34" s="7" t="s">
        <v>15</v>
      </c>
      <c r="E34" s="10">
        <f aca="true" t="shared" si="9" ref="E34:G34">E31+E25+E19+E13</f>
        <v>236993000</v>
      </c>
      <c r="F34" s="10">
        <f t="shared" si="9"/>
        <v>0</v>
      </c>
      <c r="G34" s="10">
        <f t="shared" si="9"/>
        <v>0</v>
      </c>
      <c r="H34" s="9">
        <f t="shared" si="0"/>
        <v>236993000</v>
      </c>
    </row>
    <row r="35" spans="1:8" ht="15.75" customHeight="1">
      <c r="A35" s="45"/>
      <c r="B35" s="40"/>
      <c r="C35" s="42"/>
      <c r="D35" s="7" t="s">
        <v>16</v>
      </c>
      <c r="E35" s="10">
        <f>E33-E34</f>
        <v>0</v>
      </c>
      <c r="F35" s="10">
        <f>F33-F34</f>
        <v>0</v>
      </c>
      <c r="G35" s="10">
        <f>G33-G34</f>
        <v>0</v>
      </c>
      <c r="H35" s="9">
        <f t="shared" si="0"/>
        <v>0</v>
      </c>
    </row>
    <row r="36" spans="1:8" ht="15.75" customHeight="1">
      <c r="A36" s="46" t="s">
        <v>26</v>
      </c>
      <c r="B36" s="46" t="s">
        <v>26</v>
      </c>
      <c r="C36" s="56" t="s">
        <v>26</v>
      </c>
      <c r="D36" s="7" t="s">
        <v>14</v>
      </c>
      <c r="E36" s="10">
        <v>0</v>
      </c>
      <c r="F36" s="11">
        <v>0</v>
      </c>
      <c r="G36" s="11">
        <v>19000000</v>
      </c>
      <c r="H36" s="9">
        <f t="shared" si="0"/>
        <v>19000000</v>
      </c>
    </row>
    <row r="37" spans="1:8" ht="15.75" customHeight="1">
      <c r="A37" s="44"/>
      <c r="B37" s="44"/>
      <c r="C37" s="43"/>
      <c r="D37" s="7" t="s">
        <v>15</v>
      </c>
      <c r="E37" s="10">
        <v>0</v>
      </c>
      <c r="F37" s="11">
        <v>0</v>
      </c>
      <c r="G37" s="11">
        <v>18323057</v>
      </c>
      <c r="H37" s="9">
        <f t="shared" si="0"/>
        <v>18323057</v>
      </c>
    </row>
    <row r="38" spans="1:8" ht="15.75" customHeight="1">
      <c r="A38" s="44"/>
      <c r="B38" s="44"/>
      <c r="C38" s="57"/>
      <c r="D38" s="7" t="s">
        <v>16</v>
      </c>
      <c r="E38" s="10">
        <f>E36-E37</f>
        <v>0</v>
      </c>
      <c r="F38" s="10">
        <f>F36-F37</f>
        <v>0</v>
      </c>
      <c r="G38" s="10">
        <f>G36-G37</f>
        <v>676943</v>
      </c>
      <c r="H38" s="9">
        <f t="shared" si="0"/>
        <v>676943</v>
      </c>
    </row>
    <row r="39" spans="1:8" ht="15.75" customHeight="1">
      <c r="A39" s="44"/>
      <c r="B39" s="44" t="s">
        <v>17</v>
      </c>
      <c r="C39" s="46" t="s">
        <v>22</v>
      </c>
      <c r="D39" s="7" t="s">
        <v>14</v>
      </c>
      <c r="E39" s="10">
        <f>E36</f>
        <v>0</v>
      </c>
      <c r="F39" s="10">
        <f aca="true" t="shared" si="10" ref="F39:G39">F36</f>
        <v>0</v>
      </c>
      <c r="G39" s="10">
        <f t="shared" si="10"/>
        <v>19000000</v>
      </c>
      <c r="H39" s="9">
        <f t="shared" si="0"/>
        <v>19000000</v>
      </c>
    </row>
    <row r="40" spans="1:8" ht="15.75" customHeight="1">
      <c r="A40" s="44"/>
      <c r="B40" s="44"/>
      <c r="C40" s="44"/>
      <c r="D40" s="7" t="s">
        <v>15</v>
      </c>
      <c r="E40" s="10">
        <f aca="true" t="shared" si="11" ref="E40:G40">E37</f>
        <v>0</v>
      </c>
      <c r="F40" s="10">
        <f t="shared" si="11"/>
        <v>0</v>
      </c>
      <c r="G40" s="10">
        <f t="shared" si="11"/>
        <v>18323057</v>
      </c>
      <c r="H40" s="9">
        <f t="shared" si="0"/>
        <v>18323057</v>
      </c>
    </row>
    <row r="41" spans="1:8" ht="15.75" customHeight="1">
      <c r="A41" s="44"/>
      <c r="B41" s="45"/>
      <c r="C41" s="45"/>
      <c r="D41" s="7" t="s">
        <v>16</v>
      </c>
      <c r="E41" s="10">
        <f>E39-E40</f>
        <v>0</v>
      </c>
      <c r="F41" s="10">
        <f>F39-F40</f>
        <v>0</v>
      </c>
      <c r="G41" s="10">
        <f>G39-G40</f>
        <v>676943</v>
      </c>
      <c r="H41" s="9">
        <f t="shared" si="0"/>
        <v>676943</v>
      </c>
    </row>
    <row r="42" spans="1:8" ht="15.75" customHeight="1">
      <c r="A42" s="44"/>
      <c r="B42" s="34" t="s">
        <v>25</v>
      </c>
      <c r="C42" s="36"/>
      <c r="D42" s="7" t="s">
        <v>14</v>
      </c>
      <c r="E42" s="10">
        <f aca="true" t="shared" si="12" ref="E42:G43">E39</f>
        <v>0</v>
      </c>
      <c r="F42" s="10">
        <f t="shared" si="12"/>
        <v>0</v>
      </c>
      <c r="G42" s="10">
        <f t="shared" si="12"/>
        <v>19000000</v>
      </c>
      <c r="H42" s="9">
        <f t="shared" si="0"/>
        <v>19000000</v>
      </c>
    </row>
    <row r="43" spans="1:8" ht="15.75" customHeight="1">
      <c r="A43" s="44"/>
      <c r="B43" s="37"/>
      <c r="C43" s="39"/>
      <c r="D43" s="7" t="s">
        <v>15</v>
      </c>
      <c r="E43" s="10">
        <f t="shared" si="12"/>
        <v>0</v>
      </c>
      <c r="F43" s="10">
        <f t="shared" si="12"/>
        <v>0</v>
      </c>
      <c r="G43" s="10">
        <f t="shared" si="12"/>
        <v>18323057</v>
      </c>
      <c r="H43" s="9">
        <f t="shared" si="0"/>
        <v>18323057</v>
      </c>
    </row>
    <row r="44" spans="1:8" ht="15.75" customHeight="1">
      <c r="A44" s="45"/>
      <c r="B44" s="40"/>
      <c r="C44" s="42"/>
      <c r="D44" s="7" t="s">
        <v>16</v>
      </c>
      <c r="E44" s="10">
        <f>E42-E43</f>
        <v>0</v>
      </c>
      <c r="F44" s="10">
        <f>F42-F43</f>
        <v>0</v>
      </c>
      <c r="G44" s="10">
        <f>G42-G43</f>
        <v>676943</v>
      </c>
      <c r="H44" s="9">
        <f t="shared" si="0"/>
        <v>676943</v>
      </c>
    </row>
    <row r="45" spans="1:8" ht="15.75" customHeight="1">
      <c r="A45" s="56" t="s">
        <v>27</v>
      </c>
      <c r="B45" s="46" t="str">
        <f>C45</f>
        <v>인쇄사업수입</v>
      </c>
      <c r="C45" s="37" t="s">
        <v>28</v>
      </c>
      <c r="D45" s="7" t="s">
        <v>14</v>
      </c>
      <c r="E45" s="10">
        <v>0</v>
      </c>
      <c r="F45" s="11">
        <f>3150000000-30000000</f>
        <v>3120000000</v>
      </c>
      <c r="G45" s="11">
        <v>0</v>
      </c>
      <c r="H45" s="9">
        <f t="shared" si="0"/>
        <v>3120000000</v>
      </c>
    </row>
    <row r="46" spans="1:8" ht="15.75" customHeight="1">
      <c r="A46" s="43"/>
      <c r="B46" s="44"/>
      <c r="C46" s="37"/>
      <c r="D46" s="7" t="s">
        <v>15</v>
      </c>
      <c r="E46" s="10">
        <v>0</v>
      </c>
      <c r="F46" s="11">
        <v>3027477913</v>
      </c>
      <c r="G46" s="11"/>
      <c r="H46" s="9">
        <f t="shared" si="0"/>
        <v>3027477913</v>
      </c>
    </row>
    <row r="47" spans="1:8" ht="15.75" customHeight="1">
      <c r="A47" s="43"/>
      <c r="B47" s="44"/>
      <c r="C47" s="40"/>
      <c r="D47" s="7" t="s">
        <v>16</v>
      </c>
      <c r="E47" s="10">
        <f>E45-E46</f>
        <v>0</v>
      </c>
      <c r="F47" s="10">
        <f>F45-F46</f>
        <v>92522087</v>
      </c>
      <c r="G47" s="10">
        <f>G45-G46</f>
        <v>0</v>
      </c>
      <c r="H47" s="9">
        <f t="shared" si="0"/>
        <v>92522087</v>
      </c>
    </row>
    <row r="48" spans="1:8" ht="15.75" customHeight="1">
      <c r="A48" s="44"/>
      <c r="B48" s="44" t="s">
        <v>17</v>
      </c>
      <c r="C48" s="46" t="s">
        <v>19</v>
      </c>
      <c r="D48" s="7" t="s">
        <v>14</v>
      </c>
      <c r="E48" s="10">
        <f>E45</f>
        <v>0</v>
      </c>
      <c r="F48" s="10">
        <f aca="true" t="shared" si="13" ref="F48:G48">F45</f>
        <v>3120000000</v>
      </c>
      <c r="G48" s="10">
        <f t="shared" si="13"/>
        <v>0</v>
      </c>
      <c r="H48" s="9">
        <f t="shared" si="0"/>
        <v>3120000000</v>
      </c>
    </row>
    <row r="49" spans="1:8" ht="15.75" customHeight="1">
      <c r="A49" s="44"/>
      <c r="B49" s="44"/>
      <c r="C49" s="44"/>
      <c r="D49" s="7" t="s">
        <v>15</v>
      </c>
      <c r="E49" s="10">
        <f aca="true" t="shared" si="14" ref="E49:G49">E46</f>
        <v>0</v>
      </c>
      <c r="F49" s="10">
        <f t="shared" si="14"/>
        <v>3027477913</v>
      </c>
      <c r="G49" s="10">
        <f t="shared" si="14"/>
        <v>0</v>
      </c>
      <c r="H49" s="9">
        <f t="shared" si="0"/>
        <v>3027477913</v>
      </c>
    </row>
    <row r="50" spans="1:8" ht="15.75" customHeight="1">
      <c r="A50" s="44"/>
      <c r="B50" s="45"/>
      <c r="C50" s="45"/>
      <c r="D50" s="7" t="s">
        <v>16</v>
      </c>
      <c r="E50" s="10">
        <f>E48-E49</f>
        <v>0</v>
      </c>
      <c r="F50" s="10">
        <f>F48-F49</f>
        <v>92522087</v>
      </c>
      <c r="G50" s="10">
        <f>G48-G49</f>
        <v>0</v>
      </c>
      <c r="H50" s="9">
        <f t="shared" si="0"/>
        <v>92522087</v>
      </c>
    </row>
    <row r="51" spans="1:8" ht="15.75" customHeight="1">
      <c r="A51" s="44"/>
      <c r="B51" s="46" t="str">
        <f>C51</f>
        <v>복사지사업수입</v>
      </c>
      <c r="C51" s="34" t="s">
        <v>29</v>
      </c>
      <c r="D51" s="7" t="s">
        <v>14</v>
      </c>
      <c r="E51" s="10">
        <v>0</v>
      </c>
      <c r="F51" s="11">
        <f>3350000000-17289000-4000</f>
        <v>3332707000</v>
      </c>
      <c r="G51" s="11">
        <v>0</v>
      </c>
      <c r="H51" s="9">
        <f t="shared" si="0"/>
        <v>3332707000</v>
      </c>
    </row>
    <row r="52" spans="1:8" ht="15.75" customHeight="1">
      <c r="A52" s="44"/>
      <c r="B52" s="44"/>
      <c r="C52" s="37"/>
      <c r="D52" s="7" t="s">
        <v>15</v>
      </c>
      <c r="E52" s="10">
        <v>0</v>
      </c>
      <c r="F52" s="11">
        <v>3485159295</v>
      </c>
      <c r="G52" s="11">
        <v>0</v>
      </c>
      <c r="H52" s="9">
        <f t="shared" si="0"/>
        <v>3485159295</v>
      </c>
    </row>
    <row r="53" spans="1:8" ht="15.75" customHeight="1">
      <c r="A53" s="44"/>
      <c r="B53" s="44"/>
      <c r="C53" s="40"/>
      <c r="D53" s="7" t="s">
        <v>16</v>
      </c>
      <c r="E53" s="10">
        <f>E51-E52</f>
        <v>0</v>
      </c>
      <c r="F53" s="10">
        <f>F51-F52</f>
        <v>-152452295</v>
      </c>
      <c r="G53" s="10">
        <f>G51-G52</f>
        <v>0</v>
      </c>
      <c r="H53" s="9">
        <f t="shared" si="0"/>
        <v>-152452295</v>
      </c>
    </row>
    <row r="54" spans="1:8" ht="15.75" customHeight="1">
      <c r="A54" s="44"/>
      <c r="B54" s="44" t="s">
        <v>17</v>
      </c>
      <c r="C54" s="46" t="s">
        <v>19</v>
      </c>
      <c r="D54" s="7" t="s">
        <v>14</v>
      </c>
      <c r="E54" s="10">
        <f>E51</f>
        <v>0</v>
      </c>
      <c r="F54" s="10">
        <f aca="true" t="shared" si="15" ref="F54:G54">F51</f>
        <v>3332707000</v>
      </c>
      <c r="G54" s="10">
        <f t="shared" si="15"/>
        <v>0</v>
      </c>
      <c r="H54" s="9">
        <f t="shared" si="0"/>
        <v>3332707000</v>
      </c>
    </row>
    <row r="55" spans="1:8" ht="15.75" customHeight="1">
      <c r="A55" s="44"/>
      <c r="B55" s="44"/>
      <c r="C55" s="44"/>
      <c r="D55" s="7" t="s">
        <v>15</v>
      </c>
      <c r="E55" s="10">
        <f aca="true" t="shared" si="16" ref="E55:G55">E52</f>
        <v>0</v>
      </c>
      <c r="F55" s="10">
        <f t="shared" si="16"/>
        <v>3485159295</v>
      </c>
      <c r="G55" s="10">
        <f t="shared" si="16"/>
        <v>0</v>
      </c>
      <c r="H55" s="9">
        <f t="shared" si="0"/>
        <v>3485159295</v>
      </c>
    </row>
    <row r="56" spans="1:8" ht="15.75" customHeight="1">
      <c r="A56" s="44"/>
      <c r="B56" s="45"/>
      <c r="C56" s="45"/>
      <c r="D56" s="7" t="s">
        <v>16</v>
      </c>
      <c r="E56" s="10">
        <f>E54-E55</f>
        <v>0</v>
      </c>
      <c r="F56" s="10">
        <f>F54-F55</f>
        <v>-152452295</v>
      </c>
      <c r="G56" s="10">
        <f>G54-G55</f>
        <v>0</v>
      </c>
      <c r="H56" s="9">
        <f t="shared" si="0"/>
        <v>-152452295</v>
      </c>
    </row>
    <row r="57" spans="1:8" ht="15.75" customHeight="1">
      <c r="A57" s="44"/>
      <c r="B57" s="46" t="str">
        <f>C57</f>
        <v>직업재활사업수입</v>
      </c>
      <c r="C57" s="34" t="s">
        <v>30</v>
      </c>
      <c r="D57" s="7" t="s">
        <v>14</v>
      </c>
      <c r="E57" s="10">
        <v>0</v>
      </c>
      <c r="F57" s="11">
        <v>25000000</v>
      </c>
      <c r="G57" s="11">
        <v>0</v>
      </c>
      <c r="H57" s="9">
        <f t="shared" si="0"/>
        <v>25000000</v>
      </c>
    </row>
    <row r="58" spans="1:8" ht="15.75" customHeight="1">
      <c r="A58" s="44"/>
      <c r="B58" s="44"/>
      <c r="C58" s="37"/>
      <c r="D58" s="7" t="s">
        <v>15</v>
      </c>
      <c r="E58" s="10">
        <v>0</v>
      </c>
      <c r="F58" s="11">
        <v>20886831</v>
      </c>
      <c r="G58" s="11"/>
      <c r="H58" s="9">
        <f t="shared" si="0"/>
        <v>20886831</v>
      </c>
    </row>
    <row r="59" spans="1:8" ht="15.75" customHeight="1">
      <c r="A59" s="44"/>
      <c r="B59" s="44"/>
      <c r="C59" s="40"/>
      <c r="D59" s="7" t="s">
        <v>16</v>
      </c>
      <c r="E59" s="10">
        <f>E57-E58</f>
        <v>0</v>
      </c>
      <c r="F59" s="10">
        <f>F57-F58</f>
        <v>4113169</v>
      </c>
      <c r="G59" s="10">
        <f>G57-G58</f>
        <v>0</v>
      </c>
      <c r="H59" s="9">
        <f t="shared" si="0"/>
        <v>4113169</v>
      </c>
    </row>
    <row r="60" spans="1:8" ht="15.75" customHeight="1">
      <c r="A60" s="44"/>
      <c r="B60" s="44" t="s">
        <v>17</v>
      </c>
      <c r="C60" s="46" t="s">
        <v>31</v>
      </c>
      <c r="D60" s="7" t="s">
        <v>14</v>
      </c>
      <c r="E60" s="10">
        <f>E57</f>
        <v>0</v>
      </c>
      <c r="F60" s="10">
        <f aca="true" t="shared" si="17" ref="F60:G60">F57</f>
        <v>25000000</v>
      </c>
      <c r="G60" s="10">
        <f t="shared" si="17"/>
        <v>0</v>
      </c>
      <c r="H60" s="9">
        <f t="shared" si="0"/>
        <v>25000000</v>
      </c>
    </row>
    <row r="61" spans="1:8" ht="15.75" customHeight="1">
      <c r="A61" s="44"/>
      <c r="B61" s="44"/>
      <c r="C61" s="44"/>
      <c r="D61" s="7" t="s">
        <v>15</v>
      </c>
      <c r="E61" s="10">
        <f aca="true" t="shared" si="18" ref="E61:G61">E58</f>
        <v>0</v>
      </c>
      <c r="F61" s="10">
        <f t="shared" si="18"/>
        <v>20886831</v>
      </c>
      <c r="G61" s="10">
        <f t="shared" si="18"/>
        <v>0</v>
      </c>
      <c r="H61" s="9">
        <f t="shared" si="0"/>
        <v>20886831</v>
      </c>
    </row>
    <row r="62" spans="1:8" ht="15.75" customHeight="1">
      <c r="A62" s="44"/>
      <c r="B62" s="45"/>
      <c r="C62" s="45"/>
      <c r="D62" s="7" t="s">
        <v>16</v>
      </c>
      <c r="E62" s="10">
        <f>E60-E61</f>
        <v>0</v>
      </c>
      <c r="F62" s="10">
        <f>F60-F61</f>
        <v>4113169</v>
      </c>
      <c r="G62" s="10">
        <f>G60-G61</f>
        <v>0</v>
      </c>
      <c r="H62" s="9">
        <f t="shared" si="0"/>
        <v>4113169</v>
      </c>
    </row>
    <row r="63" spans="1:8" ht="15.75" customHeight="1">
      <c r="A63" s="44"/>
      <c r="B63" s="46" t="str">
        <f>C63</f>
        <v>스캔사업수입</v>
      </c>
      <c r="C63" s="34" t="s">
        <v>32</v>
      </c>
      <c r="D63" s="7" t="s">
        <v>14</v>
      </c>
      <c r="E63" s="10">
        <v>0</v>
      </c>
      <c r="F63" s="11">
        <v>155000000</v>
      </c>
      <c r="G63" s="11">
        <v>0</v>
      </c>
      <c r="H63" s="9">
        <f t="shared" si="0"/>
        <v>155000000</v>
      </c>
    </row>
    <row r="64" spans="1:8" ht="15.75" customHeight="1">
      <c r="A64" s="44"/>
      <c r="B64" s="44"/>
      <c r="C64" s="37"/>
      <c r="D64" s="7" t="s">
        <v>15</v>
      </c>
      <c r="E64" s="10">
        <v>0</v>
      </c>
      <c r="F64" s="11">
        <v>144058040</v>
      </c>
      <c r="G64" s="11"/>
      <c r="H64" s="9">
        <f t="shared" si="0"/>
        <v>144058040</v>
      </c>
    </row>
    <row r="65" spans="1:8" ht="15.75" customHeight="1">
      <c r="A65" s="44"/>
      <c r="B65" s="44"/>
      <c r="C65" s="40"/>
      <c r="D65" s="7" t="s">
        <v>16</v>
      </c>
      <c r="E65" s="10">
        <f>E63-E64</f>
        <v>0</v>
      </c>
      <c r="F65" s="10">
        <f>F63-F64</f>
        <v>10941960</v>
      </c>
      <c r="G65" s="10">
        <f>G63-G64</f>
        <v>0</v>
      </c>
      <c r="H65" s="9">
        <f t="shared" si="0"/>
        <v>10941960</v>
      </c>
    </row>
    <row r="66" spans="1:8" ht="15.75" customHeight="1">
      <c r="A66" s="44"/>
      <c r="B66" s="44" t="s">
        <v>17</v>
      </c>
      <c r="C66" s="46" t="s">
        <v>31</v>
      </c>
      <c r="D66" s="7" t="s">
        <v>14</v>
      </c>
      <c r="E66" s="10">
        <f>E63</f>
        <v>0</v>
      </c>
      <c r="F66" s="10">
        <f aca="true" t="shared" si="19" ref="F66:G66">F63</f>
        <v>155000000</v>
      </c>
      <c r="G66" s="10">
        <f t="shared" si="19"/>
        <v>0</v>
      </c>
      <c r="H66" s="9">
        <f t="shared" si="0"/>
        <v>155000000</v>
      </c>
    </row>
    <row r="67" spans="1:8" ht="15.75" customHeight="1">
      <c r="A67" s="44"/>
      <c r="B67" s="44"/>
      <c r="C67" s="44"/>
      <c r="D67" s="7" t="s">
        <v>15</v>
      </c>
      <c r="E67" s="10">
        <f aca="true" t="shared" si="20" ref="E67:G67">E64</f>
        <v>0</v>
      </c>
      <c r="F67" s="10">
        <f t="shared" si="20"/>
        <v>144058040</v>
      </c>
      <c r="G67" s="10">
        <f t="shared" si="20"/>
        <v>0</v>
      </c>
      <c r="H67" s="9">
        <f t="shared" si="0"/>
        <v>144058040</v>
      </c>
    </row>
    <row r="68" spans="1:8" ht="15.75" customHeight="1">
      <c r="A68" s="44"/>
      <c r="B68" s="45"/>
      <c r="C68" s="45"/>
      <c r="D68" s="7" t="s">
        <v>16</v>
      </c>
      <c r="E68" s="10">
        <f>E66-E67</f>
        <v>0</v>
      </c>
      <c r="F68" s="10">
        <f>F66-F67</f>
        <v>10941960</v>
      </c>
      <c r="G68" s="10">
        <f>G66-G67</f>
        <v>0</v>
      </c>
      <c r="H68" s="9">
        <f t="shared" si="0"/>
        <v>10941960</v>
      </c>
    </row>
    <row r="69" spans="1:8" ht="15.75" customHeight="1">
      <c r="A69" s="44"/>
      <c r="B69" s="34" t="s">
        <v>33</v>
      </c>
      <c r="C69" s="36"/>
      <c r="D69" s="7" t="s">
        <v>14</v>
      </c>
      <c r="E69" s="11">
        <f aca="true" t="shared" si="21" ref="E69:G71">E66+E60+E54+E48</f>
        <v>0</v>
      </c>
      <c r="F69" s="11">
        <f t="shared" si="21"/>
        <v>6632707000</v>
      </c>
      <c r="G69" s="11">
        <f t="shared" si="21"/>
        <v>0</v>
      </c>
      <c r="H69" s="9">
        <f t="shared" si="0"/>
        <v>6632707000</v>
      </c>
    </row>
    <row r="70" spans="1:8" ht="15.75" customHeight="1">
      <c r="A70" s="44"/>
      <c r="B70" s="37"/>
      <c r="C70" s="39"/>
      <c r="D70" s="7" t="s">
        <v>15</v>
      </c>
      <c r="E70" s="11">
        <f t="shared" si="21"/>
        <v>0</v>
      </c>
      <c r="F70" s="11">
        <f t="shared" si="21"/>
        <v>6677582079</v>
      </c>
      <c r="G70" s="11">
        <f t="shared" si="21"/>
        <v>0</v>
      </c>
      <c r="H70" s="9">
        <f t="shared" si="0"/>
        <v>6677582079</v>
      </c>
    </row>
    <row r="71" spans="1:8" ht="15.75" customHeight="1">
      <c r="A71" s="45"/>
      <c r="B71" s="40"/>
      <c r="C71" s="42"/>
      <c r="D71" s="7" t="s">
        <v>16</v>
      </c>
      <c r="E71" s="11">
        <f t="shared" si="21"/>
        <v>0</v>
      </c>
      <c r="F71" s="11">
        <f t="shared" si="21"/>
        <v>-44875079</v>
      </c>
      <c r="G71" s="11">
        <f t="shared" si="21"/>
        <v>0</v>
      </c>
      <c r="H71" s="9">
        <f t="shared" si="0"/>
        <v>-44875079</v>
      </c>
    </row>
    <row r="72" spans="1:8" ht="15.75" customHeight="1">
      <c r="A72" s="56" t="s">
        <v>34</v>
      </c>
      <c r="B72" s="46" t="s">
        <v>34</v>
      </c>
      <c r="C72" s="37" t="s">
        <v>35</v>
      </c>
      <c r="D72" s="7" t="s">
        <v>14</v>
      </c>
      <c r="E72" s="10">
        <v>0</v>
      </c>
      <c r="F72" s="11">
        <v>0</v>
      </c>
      <c r="G72" s="11">
        <v>0</v>
      </c>
      <c r="H72" s="9">
        <f aca="true" t="shared" si="22" ref="H72:H101">SUM(E72:G72)</f>
        <v>0</v>
      </c>
    </row>
    <row r="73" spans="1:8" ht="15.75" customHeight="1">
      <c r="A73" s="43"/>
      <c r="B73" s="44"/>
      <c r="C73" s="37"/>
      <c r="D73" s="7" t="s">
        <v>15</v>
      </c>
      <c r="E73" s="10">
        <v>0</v>
      </c>
      <c r="F73" s="11">
        <v>0</v>
      </c>
      <c r="G73" s="11">
        <v>0</v>
      </c>
      <c r="H73" s="9">
        <f t="shared" si="22"/>
        <v>0</v>
      </c>
    </row>
    <row r="74" spans="1:8" ht="15.75" customHeight="1">
      <c r="A74" s="43"/>
      <c r="B74" s="44"/>
      <c r="C74" s="40"/>
      <c r="D74" s="7" t="s">
        <v>16</v>
      </c>
      <c r="E74" s="10">
        <f>E72-E73</f>
        <v>0</v>
      </c>
      <c r="F74" s="10">
        <f>F72-F73</f>
        <v>0</v>
      </c>
      <c r="G74" s="10">
        <f>G72-G73</f>
        <v>0</v>
      </c>
      <c r="H74" s="9">
        <f t="shared" si="22"/>
        <v>0</v>
      </c>
    </row>
    <row r="75" spans="1:8" ht="15.75" customHeight="1">
      <c r="A75" s="43" t="s">
        <v>17</v>
      </c>
      <c r="B75" s="44" t="s">
        <v>17</v>
      </c>
      <c r="C75" s="46" t="s">
        <v>36</v>
      </c>
      <c r="D75" s="7" t="s">
        <v>14</v>
      </c>
      <c r="E75" s="10">
        <v>0</v>
      </c>
      <c r="F75" s="10">
        <v>0</v>
      </c>
      <c r="G75" s="10">
        <v>11500000</v>
      </c>
      <c r="H75" s="9">
        <f t="shared" si="22"/>
        <v>11500000</v>
      </c>
    </row>
    <row r="76" spans="1:8" ht="15.75" customHeight="1">
      <c r="A76" s="43"/>
      <c r="B76" s="44"/>
      <c r="C76" s="44"/>
      <c r="D76" s="7" t="s">
        <v>15</v>
      </c>
      <c r="E76" s="10">
        <v>0</v>
      </c>
      <c r="F76" s="10">
        <v>0</v>
      </c>
      <c r="G76" s="10">
        <v>10466208</v>
      </c>
      <c r="H76" s="9">
        <f t="shared" si="22"/>
        <v>10466208</v>
      </c>
    </row>
    <row r="77" spans="1:8" ht="15.75" customHeight="1">
      <c r="A77" s="43"/>
      <c r="B77" s="44"/>
      <c r="C77" s="45"/>
      <c r="D77" s="7" t="s">
        <v>16</v>
      </c>
      <c r="E77" s="10">
        <f>E75-E76</f>
        <v>0</v>
      </c>
      <c r="F77" s="10">
        <f>F75-F76</f>
        <v>0</v>
      </c>
      <c r="G77" s="10">
        <f>G75-G76</f>
        <v>1033792</v>
      </c>
      <c r="H77" s="9">
        <f t="shared" si="22"/>
        <v>1033792</v>
      </c>
    </row>
    <row r="78" spans="1:8" ht="15.75" customHeight="1">
      <c r="A78" s="43" t="s">
        <v>17</v>
      </c>
      <c r="B78" s="44" t="s">
        <v>17</v>
      </c>
      <c r="C78" s="46" t="s">
        <v>37</v>
      </c>
      <c r="D78" s="7" t="s">
        <v>14</v>
      </c>
      <c r="E78" s="10">
        <v>0</v>
      </c>
      <c r="F78" s="10">
        <v>1595000000</v>
      </c>
      <c r="G78" s="10">
        <v>0</v>
      </c>
      <c r="H78" s="9">
        <f t="shared" si="22"/>
        <v>1595000000</v>
      </c>
    </row>
    <row r="79" spans="1:8" ht="15.75" customHeight="1">
      <c r="A79" s="43"/>
      <c r="B79" s="44"/>
      <c r="C79" s="44"/>
      <c r="D79" s="7" t="s">
        <v>15</v>
      </c>
      <c r="E79" s="10">
        <v>0</v>
      </c>
      <c r="F79" s="10">
        <v>1500975699</v>
      </c>
      <c r="G79" s="10">
        <v>0</v>
      </c>
      <c r="H79" s="9">
        <f t="shared" si="22"/>
        <v>1500975699</v>
      </c>
    </row>
    <row r="80" spans="1:8" ht="15.75" customHeight="1">
      <c r="A80" s="43"/>
      <c r="B80" s="44"/>
      <c r="C80" s="45"/>
      <c r="D80" s="7" t="s">
        <v>16</v>
      </c>
      <c r="E80" s="10">
        <f>E78-E79</f>
        <v>0</v>
      </c>
      <c r="F80" s="10">
        <f>F78-F79</f>
        <v>94024301</v>
      </c>
      <c r="G80" s="10">
        <f>G78-G79</f>
        <v>0</v>
      </c>
      <c r="H80" s="9">
        <f t="shared" si="22"/>
        <v>94024301</v>
      </c>
    </row>
    <row r="81" spans="1:8" ht="15.75" customHeight="1">
      <c r="A81" s="43" t="s">
        <v>17</v>
      </c>
      <c r="B81" s="44" t="s">
        <v>17</v>
      </c>
      <c r="C81" s="46" t="s">
        <v>31</v>
      </c>
      <c r="D81" s="7" t="s">
        <v>14</v>
      </c>
      <c r="E81" s="10">
        <f aca="true" t="shared" si="23" ref="E81:G82">E78+E75+E72</f>
        <v>0</v>
      </c>
      <c r="F81" s="10">
        <f t="shared" si="23"/>
        <v>1595000000</v>
      </c>
      <c r="G81" s="10">
        <f t="shared" si="23"/>
        <v>11500000</v>
      </c>
      <c r="H81" s="9">
        <f t="shared" si="22"/>
        <v>1606500000</v>
      </c>
    </row>
    <row r="82" spans="1:8" ht="15.75" customHeight="1">
      <c r="A82" s="43"/>
      <c r="B82" s="44"/>
      <c r="C82" s="44"/>
      <c r="D82" s="7" t="s">
        <v>15</v>
      </c>
      <c r="E82" s="10">
        <f t="shared" si="23"/>
        <v>0</v>
      </c>
      <c r="F82" s="10">
        <f t="shared" si="23"/>
        <v>1500975699</v>
      </c>
      <c r="G82" s="10">
        <f t="shared" si="23"/>
        <v>10466208</v>
      </c>
      <c r="H82" s="9">
        <f t="shared" si="22"/>
        <v>1511441907</v>
      </c>
    </row>
    <row r="83" spans="1:8" ht="15.75" customHeight="1">
      <c r="A83" s="43"/>
      <c r="B83" s="45"/>
      <c r="C83" s="45"/>
      <c r="D83" s="7" t="s">
        <v>16</v>
      </c>
      <c r="E83" s="10">
        <f>E81-E82</f>
        <v>0</v>
      </c>
      <c r="F83" s="10">
        <f>F81-F82</f>
        <v>94024301</v>
      </c>
      <c r="G83" s="10">
        <f>G81-G82</f>
        <v>1033792</v>
      </c>
      <c r="H83" s="9">
        <f t="shared" si="22"/>
        <v>95058093</v>
      </c>
    </row>
    <row r="84" spans="1:8" ht="15.75" customHeight="1">
      <c r="A84" s="44" t="s">
        <v>17</v>
      </c>
      <c r="B84" s="34" t="s">
        <v>33</v>
      </c>
      <c r="C84" s="36"/>
      <c r="D84" s="7" t="s">
        <v>14</v>
      </c>
      <c r="E84" s="10">
        <f>E81</f>
        <v>0</v>
      </c>
      <c r="F84" s="10">
        <f aca="true" t="shared" si="24" ref="F84:G85">F81</f>
        <v>1595000000</v>
      </c>
      <c r="G84" s="10">
        <f t="shared" si="24"/>
        <v>11500000</v>
      </c>
      <c r="H84" s="9">
        <f t="shared" si="22"/>
        <v>1606500000</v>
      </c>
    </row>
    <row r="85" spans="1:8" ht="15.75" customHeight="1">
      <c r="A85" s="44"/>
      <c r="B85" s="37"/>
      <c r="C85" s="39"/>
      <c r="D85" s="7" t="s">
        <v>15</v>
      </c>
      <c r="E85" s="10">
        <f>E82</f>
        <v>0</v>
      </c>
      <c r="F85" s="10">
        <f t="shared" si="24"/>
        <v>1500975699</v>
      </c>
      <c r="G85" s="10">
        <f t="shared" si="24"/>
        <v>10466208</v>
      </c>
      <c r="H85" s="9">
        <f t="shared" si="22"/>
        <v>1511441907</v>
      </c>
    </row>
    <row r="86" spans="1:8" ht="15.75" customHeight="1">
      <c r="A86" s="45"/>
      <c r="B86" s="40"/>
      <c r="C86" s="42"/>
      <c r="D86" s="7" t="s">
        <v>16</v>
      </c>
      <c r="E86" s="10">
        <f>E84-E85</f>
        <v>0</v>
      </c>
      <c r="F86" s="10">
        <f>F84-F85</f>
        <v>94024301</v>
      </c>
      <c r="G86" s="10">
        <f>G84-G85</f>
        <v>1033792</v>
      </c>
      <c r="H86" s="9">
        <f t="shared" si="22"/>
        <v>95058093</v>
      </c>
    </row>
    <row r="87" spans="1:8" ht="15.75" customHeight="1">
      <c r="A87" s="56" t="s">
        <v>38</v>
      </c>
      <c r="B87" s="46" t="s">
        <v>38</v>
      </c>
      <c r="C87" s="37" t="s">
        <v>39</v>
      </c>
      <c r="D87" s="7" t="s">
        <v>14</v>
      </c>
      <c r="E87" s="10">
        <v>0</v>
      </c>
      <c r="F87" s="11">
        <v>10000000</v>
      </c>
      <c r="G87" s="11">
        <v>0</v>
      </c>
      <c r="H87" s="9">
        <f t="shared" si="22"/>
        <v>10000000</v>
      </c>
    </row>
    <row r="88" spans="1:8" ht="15.75" customHeight="1">
      <c r="A88" s="43"/>
      <c r="B88" s="44"/>
      <c r="C88" s="37"/>
      <c r="D88" s="7" t="s">
        <v>15</v>
      </c>
      <c r="E88" s="10">
        <v>0</v>
      </c>
      <c r="F88" s="11">
        <v>0</v>
      </c>
      <c r="G88" s="11">
        <v>0</v>
      </c>
      <c r="H88" s="9">
        <f t="shared" si="22"/>
        <v>0</v>
      </c>
    </row>
    <row r="89" spans="1:8" ht="15.75" customHeight="1">
      <c r="A89" s="43"/>
      <c r="B89" s="44"/>
      <c r="C89" s="40"/>
      <c r="D89" s="7" t="s">
        <v>16</v>
      </c>
      <c r="E89" s="10">
        <f>E87-E88</f>
        <v>0</v>
      </c>
      <c r="F89" s="10">
        <f>F87-F88</f>
        <v>10000000</v>
      </c>
      <c r="G89" s="10">
        <f>G87-G88</f>
        <v>0</v>
      </c>
      <c r="H89" s="9">
        <f t="shared" si="22"/>
        <v>10000000</v>
      </c>
    </row>
    <row r="90" spans="1:8" ht="15.75" customHeight="1">
      <c r="A90" s="43" t="s">
        <v>17</v>
      </c>
      <c r="B90" s="44" t="s">
        <v>17</v>
      </c>
      <c r="C90" s="46" t="s">
        <v>40</v>
      </c>
      <c r="D90" s="7" t="s">
        <v>14</v>
      </c>
      <c r="E90" s="10">
        <v>170000</v>
      </c>
      <c r="F90" s="11">
        <f>6800000-E90-G90</f>
        <v>6615000</v>
      </c>
      <c r="G90" s="11">
        <v>15000</v>
      </c>
      <c r="H90" s="9">
        <f t="shared" si="22"/>
        <v>6800000</v>
      </c>
    </row>
    <row r="91" spans="1:8" ht="15.75" customHeight="1">
      <c r="A91" s="43"/>
      <c r="B91" s="44"/>
      <c r="C91" s="44"/>
      <c r="D91" s="7" t="s">
        <v>15</v>
      </c>
      <c r="E91" s="10">
        <f>21738+957</f>
        <v>22695</v>
      </c>
      <c r="F91" s="11">
        <f>6486993-E91-G91</f>
        <v>6458089</v>
      </c>
      <c r="G91" s="11">
        <v>6209</v>
      </c>
      <c r="H91" s="9">
        <f t="shared" si="22"/>
        <v>6486993</v>
      </c>
    </row>
    <row r="92" spans="1:8" ht="15.75" customHeight="1">
      <c r="A92" s="43"/>
      <c r="B92" s="44"/>
      <c r="C92" s="45"/>
      <c r="D92" s="7" t="s">
        <v>16</v>
      </c>
      <c r="E92" s="10">
        <f>E90-E91</f>
        <v>147305</v>
      </c>
      <c r="F92" s="10">
        <f>F90-F91</f>
        <v>156911</v>
      </c>
      <c r="G92" s="10">
        <f>G90-G91</f>
        <v>8791</v>
      </c>
      <c r="H92" s="9">
        <f t="shared" si="22"/>
        <v>313007</v>
      </c>
    </row>
    <row r="93" spans="1:8" ht="15.75" customHeight="1">
      <c r="A93" s="43" t="s">
        <v>17</v>
      </c>
      <c r="B93" s="44" t="s">
        <v>17</v>
      </c>
      <c r="C93" s="46" t="s">
        <v>41</v>
      </c>
      <c r="D93" s="7" t="s">
        <v>14</v>
      </c>
      <c r="E93" s="10">
        <v>0</v>
      </c>
      <c r="F93" s="11">
        <v>1000000</v>
      </c>
      <c r="G93" s="11">
        <v>0</v>
      </c>
      <c r="H93" s="9">
        <f t="shared" si="22"/>
        <v>1000000</v>
      </c>
    </row>
    <row r="94" spans="1:8" ht="15.75" customHeight="1">
      <c r="A94" s="43"/>
      <c r="B94" s="44"/>
      <c r="C94" s="44"/>
      <c r="D94" s="7" t="s">
        <v>15</v>
      </c>
      <c r="E94" s="10">
        <v>0</v>
      </c>
      <c r="F94" s="11">
        <v>1519895</v>
      </c>
      <c r="G94" s="11">
        <v>0</v>
      </c>
      <c r="H94" s="9">
        <f t="shared" si="22"/>
        <v>1519895</v>
      </c>
    </row>
    <row r="95" spans="1:8" ht="15.75" customHeight="1">
      <c r="A95" s="43"/>
      <c r="B95" s="44"/>
      <c r="C95" s="45"/>
      <c r="D95" s="7" t="s">
        <v>16</v>
      </c>
      <c r="E95" s="10">
        <f>E93-E94</f>
        <v>0</v>
      </c>
      <c r="F95" s="10">
        <f>F93-F94</f>
        <v>-519895</v>
      </c>
      <c r="G95" s="10">
        <f>G93-G94</f>
        <v>0</v>
      </c>
      <c r="H95" s="9">
        <f t="shared" si="22"/>
        <v>-519895</v>
      </c>
    </row>
    <row r="96" spans="1:8" ht="15.75" customHeight="1">
      <c r="A96" s="43" t="s">
        <v>17</v>
      </c>
      <c r="B96" s="44" t="s">
        <v>17</v>
      </c>
      <c r="C96" s="46" t="s">
        <v>31</v>
      </c>
      <c r="D96" s="7" t="s">
        <v>14</v>
      </c>
      <c r="E96" s="10">
        <f aca="true" t="shared" si="25" ref="E96:G97">E93+E90+E87</f>
        <v>170000</v>
      </c>
      <c r="F96" s="10">
        <f t="shared" si="25"/>
        <v>17615000</v>
      </c>
      <c r="G96" s="10">
        <f t="shared" si="25"/>
        <v>15000</v>
      </c>
      <c r="H96" s="9">
        <f t="shared" si="22"/>
        <v>17800000</v>
      </c>
    </row>
    <row r="97" spans="1:8" ht="15.75" customHeight="1">
      <c r="A97" s="43"/>
      <c r="B97" s="44"/>
      <c r="C97" s="44"/>
      <c r="D97" s="7" t="s">
        <v>15</v>
      </c>
      <c r="E97" s="10">
        <f t="shared" si="25"/>
        <v>22695</v>
      </c>
      <c r="F97" s="10">
        <f t="shared" si="25"/>
        <v>7977984</v>
      </c>
      <c r="G97" s="10">
        <f t="shared" si="25"/>
        <v>6209</v>
      </c>
      <c r="H97" s="9">
        <f t="shared" si="22"/>
        <v>8006888</v>
      </c>
    </row>
    <row r="98" spans="1:8" ht="15.75" customHeight="1">
      <c r="A98" s="43"/>
      <c r="B98" s="45"/>
      <c r="C98" s="45"/>
      <c r="D98" s="7" t="s">
        <v>16</v>
      </c>
      <c r="E98" s="10">
        <f>E96-E97</f>
        <v>147305</v>
      </c>
      <c r="F98" s="10">
        <f>F96-F97</f>
        <v>9637016</v>
      </c>
      <c r="G98" s="10">
        <f>G96-G97</f>
        <v>8791</v>
      </c>
      <c r="H98" s="9">
        <f t="shared" si="22"/>
        <v>9793112</v>
      </c>
    </row>
    <row r="99" spans="1:8" ht="15.75" customHeight="1">
      <c r="A99" s="44" t="s">
        <v>17</v>
      </c>
      <c r="B99" s="34" t="s">
        <v>33</v>
      </c>
      <c r="C99" s="36"/>
      <c r="D99" s="7" t="s">
        <v>14</v>
      </c>
      <c r="E99" s="10">
        <f>E96</f>
        <v>170000</v>
      </c>
      <c r="F99" s="10">
        <f aca="true" t="shared" si="26" ref="F99:G100">F96</f>
        <v>17615000</v>
      </c>
      <c r="G99" s="10">
        <f t="shared" si="26"/>
        <v>15000</v>
      </c>
      <c r="H99" s="9">
        <f t="shared" si="22"/>
        <v>17800000</v>
      </c>
    </row>
    <row r="100" spans="1:8" ht="15.75" customHeight="1">
      <c r="A100" s="44"/>
      <c r="B100" s="37"/>
      <c r="C100" s="39"/>
      <c r="D100" s="7" t="s">
        <v>15</v>
      </c>
      <c r="E100" s="10">
        <f>E97</f>
        <v>22695</v>
      </c>
      <c r="F100" s="10">
        <f t="shared" si="26"/>
        <v>7977984</v>
      </c>
      <c r="G100" s="10">
        <f t="shared" si="26"/>
        <v>6209</v>
      </c>
      <c r="H100" s="9">
        <f t="shared" si="22"/>
        <v>8006888</v>
      </c>
    </row>
    <row r="101" spans="1:8" ht="15.75" customHeight="1">
      <c r="A101" s="45"/>
      <c r="B101" s="40"/>
      <c r="C101" s="42"/>
      <c r="D101" s="7" t="s">
        <v>16</v>
      </c>
      <c r="E101" s="12">
        <f>E99-E100</f>
        <v>147305</v>
      </c>
      <c r="F101" s="12">
        <f>F99-F100</f>
        <v>9637016</v>
      </c>
      <c r="G101" s="12">
        <f>G99-G100</f>
        <v>8791</v>
      </c>
      <c r="H101" s="13">
        <f t="shared" si="22"/>
        <v>9793112</v>
      </c>
    </row>
    <row r="102" spans="1:8" ht="15.75" customHeight="1">
      <c r="A102" s="47" t="s">
        <v>42</v>
      </c>
      <c r="B102" s="48"/>
      <c r="C102" s="49"/>
      <c r="D102" s="4" t="s">
        <v>14</v>
      </c>
      <c r="E102" s="14">
        <f>E99+E69+E42+E33+E84</f>
        <v>237163000</v>
      </c>
      <c r="F102" s="14">
        <f aca="true" t="shared" si="27" ref="F102:G102">F99+F69+F42+F33+F84</f>
        <v>8245322000</v>
      </c>
      <c r="G102" s="14">
        <f t="shared" si="27"/>
        <v>30515000</v>
      </c>
      <c r="H102" s="15">
        <f aca="true" t="shared" si="28" ref="H102:H110">SUM(E102:G102)</f>
        <v>8513000000</v>
      </c>
    </row>
    <row r="103" spans="1:8" ht="15.75" customHeight="1">
      <c r="A103" s="50"/>
      <c r="B103" s="51"/>
      <c r="C103" s="52"/>
      <c r="D103" s="4" t="s">
        <v>15</v>
      </c>
      <c r="E103" s="14">
        <f aca="true" t="shared" si="29" ref="E103:G103">E100+E70+E43+E34+E85</f>
        <v>237015695</v>
      </c>
      <c r="F103" s="14">
        <f t="shared" si="29"/>
        <v>8186535762</v>
      </c>
      <c r="G103" s="14">
        <f t="shared" si="29"/>
        <v>28795474</v>
      </c>
      <c r="H103" s="15">
        <f t="shared" si="28"/>
        <v>8452346931</v>
      </c>
    </row>
    <row r="104" spans="1:8" ht="15.75" customHeight="1">
      <c r="A104" s="53"/>
      <c r="B104" s="54"/>
      <c r="C104" s="55"/>
      <c r="D104" s="4" t="s">
        <v>16</v>
      </c>
      <c r="E104" s="14">
        <f>E102-E103</f>
        <v>147305</v>
      </c>
      <c r="F104" s="14">
        <f>F102-F103</f>
        <v>58786238</v>
      </c>
      <c r="G104" s="14">
        <f>G102-G103</f>
        <v>1719526</v>
      </c>
      <c r="H104" s="15">
        <f t="shared" si="28"/>
        <v>60653069</v>
      </c>
    </row>
    <row r="105" spans="1:8" ht="15">
      <c r="A105" s="34" t="s">
        <v>43</v>
      </c>
      <c r="B105" s="35"/>
      <c r="C105" s="36"/>
      <c r="D105" s="7" t="s">
        <v>14</v>
      </c>
      <c r="E105" s="12">
        <f>'2016년 세출결산'!E159</f>
        <v>237163000</v>
      </c>
      <c r="F105" s="12">
        <f>'2016년 세출결산'!F159</f>
        <v>8245322000</v>
      </c>
      <c r="G105" s="12">
        <f>'2016년 세출결산'!G159</f>
        <v>30515000</v>
      </c>
      <c r="H105" s="13">
        <f t="shared" si="28"/>
        <v>8513000000</v>
      </c>
    </row>
    <row r="106" spans="1:8" ht="15">
      <c r="A106" s="37"/>
      <c r="B106" s="38"/>
      <c r="C106" s="39"/>
      <c r="D106" s="7" t="s">
        <v>15</v>
      </c>
      <c r="E106" s="12">
        <f>'2016년 세출결산'!E160</f>
        <v>237015695</v>
      </c>
      <c r="F106" s="12">
        <f>'2016년 세출결산'!F160</f>
        <v>8151212161</v>
      </c>
      <c r="G106" s="12">
        <f>'2016년 세출결산'!G160</f>
        <v>28795474</v>
      </c>
      <c r="H106" s="13">
        <f t="shared" si="28"/>
        <v>8417023330</v>
      </c>
    </row>
    <row r="107" spans="1:8" ht="15">
      <c r="A107" s="40"/>
      <c r="B107" s="41"/>
      <c r="C107" s="42"/>
      <c r="D107" s="7" t="s">
        <v>16</v>
      </c>
      <c r="E107" s="12">
        <f>'2016년 세출결산'!E161</f>
        <v>147305</v>
      </c>
      <c r="F107" s="12">
        <f>'2016년 세출결산'!F161</f>
        <v>94109839</v>
      </c>
      <c r="G107" s="12">
        <f>'2016년 세출결산'!G161</f>
        <v>1719526</v>
      </c>
      <c r="H107" s="13">
        <f t="shared" si="28"/>
        <v>95976670</v>
      </c>
    </row>
    <row r="108" spans="1:8" ht="15">
      <c r="A108" s="34" t="s">
        <v>44</v>
      </c>
      <c r="B108" s="35"/>
      <c r="C108" s="36"/>
      <c r="D108" s="7" t="s">
        <v>14</v>
      </c>
      <c r="E108" s="12">
        <f>E102-E105</f>
        <v>0</v>
      </c>
      <c r="F108" s="12">
        <f aca="true" t="shared" si="30" ref="F108:G108">F102-F105</f>
        <v>0</v>
      </c>
      <c r="G108" s="12">
        <f t="shared" si="30"/>
        <v>0</v>
      </c>
      <c r="H108" s="13">
        <f t="shared" si="28"/>
        <v>0</v>
      </c>
    </row>
    <row r="109" spans="1:8" ht="15">
      <c r="A109" s="37"/>
      <c r="B109" s="38"/>
      <c r="C109" s="39"/>
      <c r="D109" s="7" t="s">
        <v>15</v>
      </c>
      <c r="E109" s="12">
        <f aca="true" t="shared" si="31" ref="E109:G109">E103-E106</f>
        <v>0</v>
      </c>
      <c r="F109" s="12">
        <f t="shared" si="31"/>
        <v>35323601</v>
      </c>
      <c r="G109" s="12">
        <f t="shared" si="31"/>
        <v>0</v>
      </c>
      <c r="H109" s="13">
        <f t="shared" si="28"/>
        <v>35323601</v>
      </c>
    </row>
    <row r="110" spans="1:8" ht="15">
      <c r="A110" s="40"/>
      <c r="B110" s="41"/>
      <c r="C110" s="42"/>
      <c r="D110" s="7" t="s">
        <v>16</v>
      </c>
      <c r="E110" s="12">
        <f>E108-E109</f>
        <v>0</v>
      </c>
      <c r="F110" s="12">
        <f>F108-F109</f>
        <v>-35323601</v>
      </c>
      <c r="G110" s="12">
        <f>G108-G109</f>
        <v>0</v>
      </c>
      <c r="H110" s="13">
        <f t="shared" si="28"/>
        <v>-35323601</v>
      </c>
    </row>
  </sheetData>
  <mergeCells count="102">
    <mergeCell ref="A1:H1"/>
    <mergeCell ref="A2:H2"/>
    <mergeCell ref="A4:C4"/>
    <mergeCell ref="D4:D5"/>
    <mergeCell ref="E4:E5"/>
    <mergeCell ref="F4:F5"/>
    <mergeCell ref="G4:G5"/>
    <mergeCell ref="H4:H5"/>
    <mergeCell ref="A12:A14"/>
    <mergeCell ref="B12:B14"/>
    <mergeCell ref="C12:C14"/>
    <mergeCell ref="A15:A17"/>
    <mergeCell ref="B15:B17"/>
    <mergeCell ref="C15:C17"/>
    <mergeCell ref="A6:A8"/>
    <mergeCell ref="B6:B8"/>
    <mergeCell ref="C6:C8"/>
    <mergeCell ref="A9:A11"/>
    <mergeCell ref="B9:B11"/>
    <mergeCell ref="C9:C11"/>
    <mergeCell ref="A24:A26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A39:A41"/>
    <mergeCell ref="B39:B41"/>
    <mergeCell ref="C39:C41"/>
    <mergeCell ref="A42:A44"/>
    <mergeCell ref="B42:C44"/>
    <mergeCell ref="A45:A47"/>
    <mergeCell ref="B45:B47"/>
    <mergeCell ref="C45:C47"/>
    <mergeCell ref="A30:A32"/>
    <mergeCell ref="B30:B32"/>
    <mergeCell ref="C30:C32"/>
    <mergeCell ref="A33:A35"/>
    <mergeCell ref="B33:C35"/>
    <mergeCell ref="A36:A38"/>
    <mergeCell ref="B36:B38"/>
    <mergeCell ref="C36:C38"/>
    <mergeCell ref="A54:A56"/>
    <mergeCell ref="B54:B56"/>
    <mergeCell ref="C54:C56"/>
    <mergeCell ref="A57:A59"/>
    <mergeCell ref="B57:B59"/>
    <mergeCell ref="C57:C59"/>
    <mergeCell ref="A48:A50"/>
    <mergeCell ref="B48:B50"/>
    <mergeCell ref="C48:C50"/>
    <mergeCell ref="A51:A53"/>
    <mergeCell ref="B51:B53"/>
    <mergeCell ref="C51:C53"/>
    <mergeCell ref="A66:A68"/>
    <mergeCell ref="B66:B68"/>
    <mergeCell ref="C66:C68"/>
    <mergeCell ref="A69:A71"/>
    <mergeCell ref="B69:C71"/>
    <mergeCell ref="A72:A74"/>
    <mergeCell ref="B72:B74"/>
    <mergeCell ref="C72:C74"/>
    <mergeCell ref="A60:A62"/>
    <mergeCell ref="B60:B62"/>
    <mergeCell ref="C60:C62"/>
    <mergeCell ref="A63:A65"/>
    <mergeCell ref="B63:B65"/>
    <mergeCell ref="C63:C65"/>
    <mergeCell ref="A81:A83"/>
    <mergeCell ref="B81:B83"/>
    <mergeCell ref="C81:C83"/>
    <mergeCell ref="A84:A86"/>
    <mergeCell ref="B84:C86"/>
    <mergeCell ref="A87:A89"/>
    <mergeCell ref="B87:B89"/>
    <mergeCell ref="C87:C89"/>
    <mergeCell ref="A75:A77"/>
    <mergeCell ref="B75:B77"/>
    <mergeCell ref="C75:C77"/>
    <mergeCell ref="A78:A80"/>
    <mergeCell ref="B78:B80"/>
    <mergeCell ref="C78:C80"/>
    <mergeCell ref="A105:C107"/>
    <mergeCell ref="A108:C110"/>
    <mergeCell ref="A96:A98"/>
    <mergeCell ref="B96:B98"/>
    <mergeCell ref="C96:C98"/>
    <mergeCell ref="A99:A101"/>
    <mergeCell ref="B99:C101"/>
    <mergeCell ref="A102:C104"/>
    <mergeCell ref="A90:A92"/>
    <mergeCell ref="B90:B92"/>
    <mergeCell ref="C90:C92"/>
    <mergeCell ref="A93:A95"/>
    <mergeCell ref="B93:B95"/>
    <mergeCell ref="C93:C95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="115" zoomScaleSheetLayoutView="115" workbookViewId="0" topLeftCell="A1">
      <pane xSplit="8" ySplit="5" topLeftCell="I14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162" sqref="E162"/>
    </sheetView>
  </sheetViews>
  <sheetFormatPr defaultColWidth="9.140625" defaultRowHeight="15"/>
  <cols>
    <col min="5" max="5" width="13.00390625" style="16" customWidth="1"/>
    <col min="6" max="6" width="14.57421875" style="16" bestFit="1" customWidth="1"/>
    <col min="7" max="7" width="13.00390625" style="16" customWidth="1"/>
    <col min="8" max="8" width="13.00390625" style="16" bestFit="1" customWidth="1"/>
    <col min="9" max="9" width="14.57421875" style="16" bestFit="1" customWidth="1"/>
  </cols>
  <sheetData>
    <row r="1" spans="1:8" ht="17.25" customHeight="1">
      <c r="A1" s="58" t="s">
        <v>45</v>
      </c>
      <c r="B1" s="58"/>
      <c r="C1" s="58"/>
      <c r="D1" s="58"/>
      <c r="E1" s="58"/>
      <c r="F1" s="58"/>
      <c r="G1" s="58"/>
      <c r="H1" s="58"/>
    </row>
    <row r="2" spans="1:8" ht="24" customHeight="1">
      <c r="A2" s="59" t="s">
        <v>46</v>
      </c>
      <c r="B2" s="59"/>
      <c r="C2" s="59"/>
      <c r="D2" s="59"/>
      <c r="E2" s="59"/>
      <c r="F2" s="59"/>
      <c r="G2" s="59"/>
      <c r="H2" s="59"/>
    </row>
    <row r="3" spans="1:8" ht="16.5" customHeight="1">
      <c r="A3" s="1" t="s">
        <v>99</v>
      </c>
      <c r="B3" s="2"/>
      <c r="C3" s="2"/>
      <c r="D3" s="3"/>
      <c r="E3" s="3"/>
      <c r="F3" s="3"/>
      <c r="G3" s="3"/>
      <c r="H3" s="3"/>
    </row>
    <row r="4" spans="1:8" ht="15">
      <c r="A4" s="71" t="s">
        <v>2</v>
      </c>
      <c r="B4" s="72"/>
      <c r="C4" s="73"/>
      <c r="D4" s="74" t="s">
        <v>3</v>
      </c>
      <c r="E4" s="76" t="s">
        <v>4</v>
      </c>
      <c r="F4" s="76" t="s">
        <v>5</v>
      </c>
      <c r="G4" s="76" t="s">
        <v>6</v>
      </c>
      <c r="H4" s="76" t="s">
        <v>7</v>
      </c>
    </row>
    <row r="5" spans="1:8" ht="15">
      <c r="A5" s="17" t="s">
        <v>8</v>
      </c>
      <c r="B5" s="18" t="s">
        <v>9</v>
      </c>
      <c r="C5" s="19" t="s">
        <v>10</v>
      </c>
      <c r="D5" s="75"/>
      <c r="E5" s="77"/>
      <c r="F5" s="77"/>
      <c r="G5" s="77"/>
      <c r="H5" s="77"/>
    </row>
    <row r="6" spans="1:8" ht="15">
      <c r="A6" s="46" t="s">
        <v>47</v>
      </c>
      <c r="B6" s="46" t="s">
        <v>48</v>
      </c>
      <c r="C6" s="46" t="s">
        <v>49</v>
      </c>
      <c r="D6" s="7" t="s">
        <v>14</v>
      </c>
      <c r="E6" s="20">
        <v>109160000</v>
      </c>
      <c r="F6" s="20">
        <f>1427675000-E6-G6-15089530+3000000-449000</f>
        <v>1305976470</v>
      </c>
      <c r="G6" s="20">
        <v>0</v>
      </c>
      <c r="H6" s="20">
        <f>SUM(E6:G6)</f>
        <v>1415136470</v>
      </c>
    </row>
    <row r="7" spans="1:8" ht="15">
      <c r="A7" s="44"/>
      <c r="B7" s="44"/>
      <c r="C7" s="44"/>
      <c r="D7" s="7" t="s">
        <v>15</v>
      </c>
      <c r="E7" s="20">
        <v>106878000</v>
      </c>
      <c r="F7" s="20">
        <v>1278453960</v>
      </c>
      <c r="G7" s="20">
        <v>0</v>
      </c>
      <c r="H7" s="20">
        <f aca="true" t="shared" si="0" ref="H7:H70">SUM(E7:G7)</f>
        <v>1385331960</v>
      </c>
    </row>
    <row r="8" spans="1:8" ht="15">
      <c r="A8" s="44"/>
      <c r="B8" s="44"/>
      <c r="C8" s="45"/>
      <c r="D8" s="7" t="s">
        <v>16</v>
      </c>
      <c r="E8" s="20">
        <f>E6-E7</f>
        <v>2282000</v>
      </c>
      <c r="F8" s="20">
        <f>F6-F7</f>
        <v>27522510</v>
      </c>
      <c r="G8" s="20">
        <f>G6-G7</f>
        <v>0</v>
      </c>
      <c r="H8" s="20">
        <f t="shared" si="0"/>
        <v>29804510</v>
      </c>
    </row>
    <row r="9" spans="1:8" ht="15">
      <c r="A9" s="44"/>
      <c r="B9" s="44"/>
      <c r="C9" s="46" t="s">
        <v>50</v>
      </c>
      <c r="D9" s="7" t="s">
        <v>14</v>
      </c>
      <c r="E9" s="20">
        <v>56859030</v>
      </c>
      <c r="F9" s="20">
        <v>0</v>
      </c>
      <c r="G9" s="20">
        <v>0</v>
      </c>
      <c r="H9" s="20">
        <f t="shared" si="0"/>
        <v>56859030</v>
      </c>
    </row>
    <row r="10" spans="1:8" ht="15">
      <c r="A10" s="44"/>
      <c r="B10" s="44"/>
      <c r="C10" s="44"/>
      <c r="D10" s="7" t="s">
        <v>15</v>
      </c>
      <c r="E10" s="20">
        <v>59059410</v>
      </c>
      <c r="F10" s="20">
        <v>0</v>
      </c>
      <c r="G10" s="20">
        <v>0</v>
      </c>
      <c r="H10" s="20">
        <f t="shared" si="0"/>
        <v>59059410</v>
      </c>
    </row>
    <row r="11" spans="1:8" ht="15">
      <c r="A11" s="44"/>
      <c r="B11" s="44"/>
      <c r="C11" s="45"/>
      <c r="D11" s="7" t="s">
        <v>16</v>
      </c>
      <c r="E11" s="20">
        <f>E9-E10</f>
        <v>-2200380</v>
      </c>
      <c r="F11" s="20">
        <f>F9-F10</f>
        <v>0</v>
      </c>
      <c r="G11" s="20">
        <f>G9-G10</f>
        <v>0</v>
      </c>
      <c r="H11" s="20">
        <f t="shared" si="0"/>
        <v>-2200380</v>
      </c>
    </row>
    <row r="12" spans="1:8" ht="15">
      <c r="A12" s="44"/>
      <c r="B12" s="44"/>
      <c r="C12" s="46" t="s">
        <v>51</v>
      </c>
      <c r="D12" s="7" t="s">
        <v>14</v>
      </c>
      <c r="E12" s="20">
        <v>13857210</v>
      </c>
      <c r="F12" s="20">
        <f>127461000-E12-20000000</f>
        <v>93603790</v>
      </c>
      <c r="G12" s="20">
        <v>0</v>
      </c>
      <c r="H12" s="20">
        <f t="shared" si="0"/>
        <v>107461000</v>
      </c>
    </row>
    <row r="13" spans="1:8" ht="15">
      <c r="A13" s="44"/>
      <c r="B13" s="44"/>
      <c r="C13" s="44"/>
      <c r="D13" s="7" t="s">
        <v>15</v>
      </c>
      <c r="E13" s="20">
        <v>13828160</v>
      </c>
      <c r="F13" s="20">
        <v>106983795</v>
      </c>
      <c r="G13" s="20">
        <v>0</v>
      </c>
      <c r="H13" s="20">
        <f t="shared" si="0"/>
        <v>120811955</v>
      </c>
    </row>
    <row r="14" spans="1:8" ht="15">
      <c r="A14" s="44"/>
      <c r="B14" s="44"/>
      <c r="C14" s="45"/>
      <c r="D14" s="7" t="s">
        <v>16</v>
      </c>
      <c r="E14" s="20">
        <f>E12-E13</f>
        <v>29050</v>
      </c>
      <c r="F14" s="20">
        <f>F12-F13</f>
        <v>-13380005</v>
      </c>
      <c r="G14" s="20">
        <f>G12-G13</f>
        <v>0</v>
      </c>
      <c r="H14" s="20">
        <f t="shared" si="0"/>
        <v>-13350955</v>
      </c>
    </row>
    <row r="15" spans="1:8" ht="15">
      <c r="A15" s="21"/>
      <c r="B15" s="22"/>
      <c r="C15" s="46" t="s">
        <v>52</v>
      </c>
      <c r="D15" s="7" t="s">
        <v>14</v>
      </c>
      <c r="E15" s="20">
        <v>14797760</v>
      </c>
      <c r="F15" s="20">
        <f>145338000-E15-2000000</f>
        <v>128540240</v>
      </c>
      <c r="G15" s="20">
        <v>0</v>
      </c>
      <c r="H15" s="20">
        <f t="shared" si="0"/>
        <v>143338000</v>
      </c>
    </row>
    <row r="16" spans="1:8" ht="15">
      <c r="A16" s="21"/>
      <c r="B16" s="22"/>
      <c r="C16" s="44"/>
      <c r="D16" s="7" t="s">
        <v>15</v>
      </c>
      <c r="E16" s="20">
        <v>14797010</v>
      </c>
      <c r="F16" s="20">
        <v>119662920</v>
      </c>
      <c r="G16" s="20">
        <v>0</v>
      </c>
      <c r="H16" s="20">
        <f t="shared" si="0"/>
        <v>134459930</v>
      </c>
    </row>
    <row r="17" spans="1:8" ht="15">
      <c r="A17" s="21"/>
      <c r="B17" s="22"/>
      <c r="C17" s="45"/>
      <c r="D17" s="7" t="s">
        <v>16</v>
      </c>
      <c r="E17" s="20">
        <f>E15-E16</f>
        <v>750</v>
      </c>
      <c r="F17" s="20">
        <f>F15-F16</f>
        <v>8877320</v>
      </c>
      <c r="G17" s="20">
        <f>G15-G16</f>
        <v>0</v>
      </c>
      <c r="H17" s="20">
        <f t="shared" si="0"/>
        <v>8878070</v>
      </c>
    </row>
    <row r="18" spans="1:8" ht="15">
      <c r="A18" s="44"/>
      <c r="B18" s="44"/>
      <c r="C18" s="23" t="s">
        <v>53</v>
      </c>
      <c r="D18" s="7" t="s">
        <v>14</v>
      </c>
      <c r="E18" s="20">
        <v>2916000</v>
      </c>
      <c r="F18" s="20">
        <f>45600000-G18-E18+12400000</f>
        <v>27569000</v>
      </c>
      <c r="G18" s="20">
        <f>9000000+13000000+5515000</f>
        <v>27515000</v>
      </c>
      <c r="H18" s="20">
        <f t="shared" si="0"/>
        <v>58000000</v>
      </c>
    </row>
    <row r="19" spans="1:8" ht="15">
      <c r="A19" s="44"/>
      <c r="B19" s="44"/>
      <c r="C19" s="23" t="s">
        <v>54</v>
      </c>
      <c r="D19" s="7" t="s">
        <v>15</v>
      </c>
      <c r="E19" s="20">
        <v>2916000</v>
      </c>
      <c r="F19" s="20">
        <v>32356770</v>
      </c>
      <c r="G19" s="20">
        <v>26615550</v>
      </c>
      <c r="H19" s="20">
        <f t="shared" si="0"/>
        <v>61888320</v>
      </c>
    </row>
    <row r="20" spans="1:8" ht="15">
      <c r="A20" s="44"/>
      <c r="B20" s="44"/>
      <c r="C20" s="24"/>
      <c r="D20" s="7" t="s">
        <v>16</v>
      </c>
      <c r="E20" s="20">
        <f>E18-E19</f>
        <v>0</v>
      </c>
      <c r="F20" s="20">
        <f>F18-F19</f>
        <v>-4787770</v>
      </c>
      <c r="G20" s="20">
        <f>G18-G19</f>
        <v>899450</v>
      </c>
      <c r="H20" s="20">
        <f t="shared" si="0"/>
        <v>-3888320</v>
      </c>
    </row>
    <row r="21" spans="1:8" ht="15">
      <c r="A21" s="44"/>
      <c r="B21" s="44"/>
      <c r="C21" s="46" t="s">
        <v>19</v>
      </c>
      <c r="D21" s="7" t="s">
        <v>14</v>
      </c>
      <c r="E21" s="20">
        <f>E18+E15+E12+E9+E6</f>
        <v>197590000</v>
      </c>
      <c r="F21" s="20">
        <f>F18+F15+F12+F9+F6</f>
        <v>1555689500</v>
      </c>
      <c r="G21" s="20">
        <f>G18+G15+G12+G9+G6</f>
        <v>27515000</v>
      </c>
      <c r="H21" s="20">
        <f t="shared" si="0"/>
        <v>1780794500</v>
      </c>
    </row>
    <row r="22" spans="1:8" ht="15">
      <c r="A22" s="44"/>
      <c r="B22" s="44"/>
      <c r="C22" s="44"/>
      <c r="D22" s="7" t="s">
        <v>15</v>
      </c>
      <c r="E22" s="20">
        <f aca="true" t="shared" si="1" ref="E22:G22">E19+E16+E13+E10+E7</f>
        <v>197478580</v>
      </c>
      <c r="F22" s="20">
        <f t="shared" si="1"/>
        <v>1537457445</v>
      </c>
      <c r="G22" s="20">
        <f t="shared" si="1"/>
        <v>26615550</v>
      </c>
      <c r="H22" s="20">
        <f t="shared" si="0"/>
        <v>1761551575</v>
      </c>
    </row>
    <row r="23" spans="1:8" ht="15">
      <c r="A23" s="44"/>
      <c r="B23" s="45"/>
      <c r="C23" s="45"/>
      <c r="D23" s="7" t="s">
        <v>16</v>
      </c>
      <c r="E23" s="20">
        <f>E21-E22</f>
        <v>111420</v>
      </c>
      <c r="F23" s="20">
        <f>F21-F22</f>
        <v>18232055</v>
      </c>
      <c r="G23" s="20">
        <f>G21-G22</f>
        <v>899450</v>
      </c>
      <c r="H23" s="20">
        <f t="shared" si="0"/>
        <v>19242925</v>
      </c>
    </row>
    <row r="24" spans="1:8" ht="15">
      <c r="A24" s="44"/>
      <c r="B24" s="46" t="s">
        <v>55</v>
      </c>
      <c r="C24" s="46" t="s">
        <v>56</v>
      </c>
      <c r="D24" s="7" t="s">
        <v>14</v>
      </c>
      <c r="E24" s="20">
        <f>96000+6424000</f>
        <v>6520000</v>
      </c>
      <c r="F24" s="20">
        <f>10000000-E24</f>
        <v>3480000</v>
      </c>
      <c r="G24" s="20">
        <v>0</v>
      </c>
      <c r="H24" s="20">
        <f t="shared" si="0"/>
        <v>10000000</v>
      </c>
    </row>
    <row r="25" spans="1:8" ht="15">
      <c r="A25" s="44"/>
      <c r="B25" s="44"/>
      <c r="C25" s="44"/>
      <c r="D25" s="7" t="s">
        <v>15</v>
      </c>
      <c r="E25" s="20">
        <f>96000+5960960</f>
        <v>6056960</v>
      </c>
      <c r="F25" s="20">
        <v>5573490</v>
      </c>
      <c r="G25" s="20">
        <v>0</v>
      </c>
      <c r="H25" s="20">
        <f t="shared" si="0"/>
        <v>11630450</v>
      </c>
    </row>
    <row r="26" spans="1:8" ht="15">
      <c r="A26" s="44"/>
      <c r="B26" s="44"/>
      <c r="C26" s="45"/>
      <c r="D26" s="7" t="s">
        <v>16</v>
      </c>
      <c r="E26" s="20">
        <f>E24-E25</f>
        <v>463040</v>
      </c>
      <c r="F26" s="20">
        <f>F24-F25</f>
        <v>-2093490</v>
      </c>
      <c r="G26" s="20">
        <f>G24-G25</f>
        <v>0</v>
      </c>
      <c r="H26" s="20">
        <f t="shared" si="0"/>
        <v>-1630450</v>
      </c>
    </row>
    <row r="27" spans="1:8" ht="15" hidden="1">
      <c r="A27" s="21"/>
      <c r="B27" s="22"/>
      <c r="C27" s="46" t="s">
        <v>57</v>
      </c>
      <c r="D27" s="7" t="s">
        <v>14</v>
      </c>
      <c r="E27" s="20">
        <v>0</v>
      </c>
      <c r="F27" s="20">
        <v>0</v>
      </c>
      <c r="G27" s="20">
        <v>0</v>
      </c>
      <c r="H27" s="20">
        <f t="shared" si="0"/>
        <v>0</v>
      </c>
    </row>
    <row r="28" spans="1:8" ht="15" hidden="1">
      <c r="A28" s="21"/>
      <c r="B28" s="22"/>
      <c r="C28" s="44"/>
      <c r="D28" s="7" t="s">
        <v>15</v>
      </c>
      <c r="E28" s="20">
        <v>0</v>
      </c>
      <c r="F28" s="20">
        <v>0</v>
      </c>
      <c r="G28" s="20">
        <v>0</v>
      </c>
      <c r="H28" s="20">
        <f t="shared" si="0"/>
        <v>0</v>
      </c>
    </row>
    <row r="29" spans="1:8" ht="15" hidden="1">
      <c r="A29" s="21"/>
      <c r="B29" s="22"/>
      <c r="C29" s="45"/>
      <c r="D29" s="7" t="s">
        <v>16</v>
      </c>
      <c r="E29" s="20">
        <f>E27-E28</f>
        <v>0</v>
      </c>
      <c r="F29" s="20">
        <f>F27-F28</f>
        <v>0</v>
      </c>
      <c r="G29" s="20">
        <f>G27-G28</f>
        <v>0</v>
      </c>
      <c r="H29" s="20">
        <f t="shared" si="0"/>
        <v>0</v>
      </c>
    </row>
    <row r="30" spans="1:8" ht="15">
      <c r="A30" s="44"/>
      <c r="B30" s="44"/>
      <c r="C30" s="46" t="s">
        <v>58</v>
      </c>
      <c r="D30" s="7" t="s">
        <v>14</v>
      </c>
      <c r="E30" s="20">
        <v>700000</v>
      </c>
      <c r="F30" s="20">
        <f>1300000-E30-G30</f>
        <v>600000</v>
      </c>
      <c r="G30" s="20">
        <v>0</v>
      </c>
      <c r="H30" s="20">
        <f t="shared" si="0"/>
        <v>1300000</v>
      </c>
    </row>
    <row r="31" spans="1:8" ht="15">
      <c r="A31" s="44"/>
      <c r="B31" s="44"/>
      <c r="C31" s="44"/>
      <c r="D31" s="7" t="s">
        <v>15</v>
      </c>
      <c r="E31" s="20">
        <v>698540</v>
      </c>
      <c r="F31" s="20">
        <v>0</v>
      </c>
      <c r="G31" s="20">
        <v>0</v>
      </c>
      <c r="H31" s="20">
        <f t="shared" si="0"/>
        <v>698540</v>
      </c>
    </row>
    <row r="32" spans="1:8" ht="15">
      <c r="A32" s="44"/>
      <c r="B32" s="44"/>
      <c r="C32" s="45"/>
      <c r="D32" s="7" t="s">
        <v>16</v>
      </c>
      <c r="E32" s="20">
        <f>E30-E31</f>
        <v>1460</v>
      </c>
      <c r="F32" s="20">
        <f>F30-F31</f>
        <v>600000</v>
      </c>
      <c r="G32" s="20">
        <f>G30-G31</f>
        <v>0</v>
      </c>
      <c r="H32" s="20">
        <f t="shared" si="0"/>
        <v>601460</v>
      </c>
    </row>
    <row r="33" spans="1:8" ht="15">
      <c r="A33" s="44"/>
      <c r="B33" s="44"/>
      <c r="C33" s="46" t="s">
        <v>19</v>
      </c>
      <c r="D33" s="7" t="s">
        <v>14</v>
      </c>
      <c r="E33" s="20">
        <f>E24+E27+E30</f>
        <v>7220000</v>
      </c>
      <c r="F33" s="20">
        <f aca="true" t="shared" si="2" ref="F33:G33">F24+F27+F30</f>
        <v>4080000</v>
      </c>
      <c r="G33" s="20">
        <f t="shared" si="2"/>
        <v>0</v>
      </c>
      <c r="H33" s="20">
        <f t="shared" si="0"/>
        <v>11300000</v>
      </c>
    </row>
    <row r="34" spans="1:8" ht="15">
      <c r="A34" s="44"/>
      <c r="B34" s="44"/>
      <c r="C34" s="44"/>
      <c r="D34" s="7" t="s">
        <v>15</v>
      </c>
      <c r="E34" s="20">
        <f aca="true" t="shared" si="3" ref="E34:G34">E25+E28+E31</f>
        <v>6755500</v>
      </c>
      <c r="F34" s="20">
        <f t="shared" si="3"/>
        <v>5573490</v>
      </c>
      <c r="G34" s="20">
        <f t="shared" si="3"/>
        <v>0</v>
      </c>
      <c r="H34" s="20">
        <f t="shared" si="0"/>
        <v>12328990</v>
      </c>
    </row>
    <row r="35" spans="1:8" ht="15">
      <c r="A35" s="44"/>
      <c r="B35" s="45"/>
      <c r="C35" s="45"/>
      <c r="D35" s="7" t="s">
        <v>16</v>
      </c>
      <c r="E35" s="20">
        <f>E33-E34</f>
        <v>464500</v>
      </c>
      <c r="F35" s="20">
        <f>F33-F34</f>
        <v>-1493490</v>
      </c>
      <c r="G35" s="20">
        <f>G33-G34</f>
        <v>0</v>
      </c>
      <c r="H35" s="20">
        <f t="shared" si="0"/>
        <v>-1028990</v>
      </c>
    </row>
    <row r="36" spans="1:8" ht="15">
      <c r="A36" s="44"/>
      <c r="B36" s="46" t="s">
        <v>59</v>
      </c>
      <c r="C36" s="46" t="s">
        <v>60</v>
      </c>
      <c r="D36" s="7" t="s">
        <v>14</v>
      </c>
      <c r="E36" s="20">
        <v>0</v>
      </c>
      <c r="F36" s="20">
        <v>10000000</v>
      </c>
      <c r="G36" s="20">
        <v>0</v>
      </c>
      <c r="H36" s="20">
        <f>SUM(E36:G36)</f>
        <v>10000000</v>
      </c>
    </row>
    <row r="37" spans="1:8" ht="15">
      <c r="A37" s="44"/>
      <c r="B37" s="44"/>
      <c r="C37" s="44"/>
      <c r="D37" s="7" t="s">
        <v>15</v>
      </c>
      <c r="E37" s="20">
        <v>0</v>
      </c>
      <c r="F37" s="20">
        <v>11717513</v>
      </c>
      <c r="G37" s="20">
        <v>0</v>
      </c>
      <c r="H37" s="20">
        <f t="shared" si="0"/>
        <v>11717513</v>
      </c>
    </row>
    <row r="38" spans="1:8" ht="15">
      <c r="A38" s="44"/>
      <c r="B38" s="44"/>
      <c r="C38" s="45"/>
      <c r="D38" s="7" t="s">
        <v>16</v>
      </c>
      <c r="E38" s="20">
        <f>E36-E37</f>
        <v>0</v>
      </c>
      <c r="F38" s="20">
        <f>F36-F37</f>
        <v>-1717513</v>
      </c>
      <c r="G38" s="20">
        <f>G36-G37</f>
        <v>0</v>
      </c>
      <c r="H38" s="20">
        <f t="shared" si="0"/>
        <v>-1717513</v>
      </c>
    </row>
    <row r="39" spans="1:8" ht="15">
      <c r="A39" s="44"/>
      <c r="B39" s="44"/>
      <c r="C39" s="46" t="s">
        <v>61</v>
      </c>
      <c r="D39" s="7" t="s">
        <v>14</v>
      </c>
      <c r="E39" s="20">
        <f>140000+5660000+30000</f>
        <v>5830000</v>
      </c>
      <c r="F39" s="20">
        <f>60000000-E39-G39</f>
        <v>54170000</v>
      </c>
      <c r="G39" s="20">
        <v>0</v>
      </c>
      <c r="H39" s="20">
        <f t="shared" si="0"/>
        <v>60000000</v>
      </c>
    </row>
    <row r="40" spans="1:8" ht="15">
      <c r="A40" s="44"/>
      <c r="B40" s="44"/>
      <c r="C40" s="44"/>
      <c r="D40" s="7" t="s">
        <v>15</v>
      </c>
      <c r="E40" s="20">
        <f>139080+6123040</f>
        <v>6262120</v>
      </c>
      <c r="F40" s="20">
        <f>54049782+15898797</f>
        <v>69948579</v>
      </c>
      <c r="G40" s="20">
        <v>0</v>
      </c>
      <c r="H40" s="20">
        <f t="shared" si="0"/>
        <v>76210699</v>
      </c>
    </row>
    <row r="41" spans="1:8" ht="15">
      <c r="A41" s="44"/>
      <c r="B41" s="44"/>
      <c r="C41" s="45"/>
      <c r="D41" s="7" t="s">
        <v>16</v>
      </c>
      <c r="E41" s="20">
        <f>E39-E40</f>
        <v>-432120</v>
      </c>
      <c r="F41" s="20">
        <f>F39-F40</f>
        <v>-15778579</v>
      </c>
      <c r="G41" s="20">
        <f>G39-G40</f>
        <v>0</v>
      </c>
      <c r="H41" s="20">
        <f t="shared" si="0"/>
        <v>-16210699</v>
      </c>
    </row>
    <row r="42" spans="1:8" ht="15">
      <c r="A42" s="44"/>
      <c r="B42" s="44"/>
      <c r="C42" s="46" t="s">
        <v>62</v>
      </c>
      <c r="D42" s="7" t="s">
        <v>14</v>
      </c>
      <c r="E42" s="20">
        <v>4800000</v>
      </c>
      <c r="F42" s="20">
        <f>45000000-E42-9000000</f>
        <v>31200000</v>
      </c>
      <c r="G42" s="20">
        <v>0</v>
      </c>
      <c r="H42" s="20">
        <f t="shared" si="0"/>
        <v>36000000</v>
      </c>
    </row>
    <row r="43" spans="1:8" ht="15">
      <c r="A43" s="44"/>
      <c r="B43" s="44"/>
      <c r="C43" s="44"/>
      <c r="D43" s="7" t="s">
        <v>15</v>
      </c>
      <c r="E43" s="20">
        <v>4800000</v>
      </c>
      <c r="F43" s="20">
        <v>25585732</v>
      </c>
      <c r="G43" s="20">
        <v>0</v>
      </c>
      <c r="H43" s="20">
        <f t="shared" si="0"/>
        <v>30385732</v>
      </c>
    </row>
    <row r="44" spans="1:8" ht="15">
      <c r="A44" s="44"/>
      <c r="B44" s="44"/>
      <c r="C44" s="45"/>
      <c r="D44" s="7" t="s">
        <v>16</v>
      </c>
      <c r="E44" s="20">
        <f>E42-E43</f>
        <v>0</v>
      </c>
      <c r="F44" s="20">
        <f>F42-F43</f>
        <v>5614268</v>
      </c>
      <c r="G44" s="20">
        <f>G42-G43</f>
        <v>0</v>
      </c>
      <c r="H44" s="20">
        <f t="shared" si="0"/>
        <v>5614268</v>
      </c>
    </row>
    <row r="45" spans="1:8" ht="15">
      <c r="A45" s="44"/>
      <c r="B45" s="44"/>
      <c r="C45" s="46" t="s">
        <v>63</v>
      </c>
      <c r="D45" s="7" t="s">
        <v>14</v>
      </c>
      <c r="E45" s="20">
        <v>3640000</v>
      </c>
      <c r="F45" s="20">
        <f>50000000-E45-32000000</f>
        <v>14360000</v>
      </c>
      <c r="G45" s="20">
        <v>0</v>
      </c>
      <c r="H45" s="20">
        <f t="shared" si="0"/>
        <v>18000000</v>
      </c>
    </row>
    <row r="46" spans="1:8" ht="15">
      <c r="A46" s="44"/>
      <c r="B46" s="44"/>
      <c r="C46" s="44"/>
      <c r="D46" s="7" t="s">
        <v>15</v>
      </c>
      <c r="E46" s="20">
        <v>3640000</v>
      </c>
      <c r="F46" s="20">
        <v>10348020</v>
      </c>
      <c r="G46" s="20">
        <v>0</v>
      </c>
      <c r="H46" s="20">
        <f t="shared" si="0"/>
        <v>13988020</v>
      </c>
    </row>
    <row r="47" spans="1:8" ht="15">
      <c r="A47" s="44"/>
      <c r="B47" s="44"/>
      <c r="C47" s="45"/>
      <c r="D47" s="7" t="s">
        <v>16</v>
      </c>
      <c r="E47" s="20">
        <f>E45-E46</f>
        <v>0</v>
      </c>
      <c r="F47" s="20">
        <f>F45-F46</f>
        <v>4011980</v>
      </c>
      <c r="G47" s="20">
        <f>G45-G46</f>
        <v>0</v>
      </c>
      <c r="H47" s="20">
        <f t="shared" si="0"/>
        <v>4011980</v>
      </c>
    </row>
    <row r="48" spans="1:8" ht="15">
      <c r="A48" s="44"/>
      <c r="B48" s="44"/>
      <c r="C48" s="46" t="s">
        <v>64</v>
      </c>
      <c r="D48" s="7" t="s">
        <v>14</v>
      </c>
      <c r="E48" s="20">
        <v>4463000</v>
      </c>
      <c r="F48" s="20">
        <f>70000000-E48-G48-8000000</f>
        <v>56637000</v>
      </c>
      <c r="G48" s="20">
        <v>900000</v>
      </c>
      <c r="H48" s="20">
        <f t="shared" si="0"/>
        <v>62000000</v>
      </c>
    </row>
    <row r="49" spans="1:8" ht="15">
      <c r="A49" s="44"/>
      <c r="B49" s="44"/>
      <c r="C49" s="44"/>
      <c r="D49" s="7" t="s">
        <v>15</v>
      </c>
      <c r="E49" s="20">
        <v>4462999</v>
      </c>
      <c r="F49" s="20">
        <v>60206585</v>
      </c>
      <c r="G49" s="20">
        <v>452877</v>
      </c>
      <c r="H49" s="20">
        <f t="shared" si="0"/>
        <v>65122461</v>
      </c>
    </row>
    <row r="50" spans="1:8" ht="15">
      <c r="A50" s="44"/>
      <c r="B50" s="44"/>
      <c r="C50" s="45"/>
      <c r="D50" s="7" t="s">
        <v>16</v>
      </c>
      <c r="E50" s="20">
        <f>E48-E49</f>
        <v>1</v>
      </c>
      <c r="F50" s="20">
        <f>F48-F49</f>
        <v>-3569585</v>
      </c>
      <c r="G50" s="20">
        <f>G48-G49</f>
        <v>447123</v>
      </c>
      <c r="H50" s="20">
        <f t="shared" si="0"/>
        <v>-3122461</v>
      </c>
    </row>
    <row r="51" spans="1:8" ht="15">
      <c r="A51" s="44"/>
      <c r="B51" s="44"/>
      <c r="C51" s="23" t="s">
        <v>65</v>
      </c>
      <c r="D51" s="7" t="s">
        <v>14</v>
      </c>
      <c r="E51" s="20">
        <v>0</v>
      </c>
      <c r="F51" s="20">
        <f>212000000+22000000</f>
        <v>234000000</v>
      </c>
      <c r="G51" s="20">
        <v>0</v>
      </c>
      <c r="H51" s="20">
        <f t="shared" si="0"/>
        <v>234000000</v>
      </c>
    </row>
    <row r="52" spans="1:8" ht="15">
      <c r="A52" s="44"/>
      <c r="B52" s="44"/>
      <c r="C52" s="23" t="s">
        <v>66</v>
      </c>
      <c r="D52" s="7" t="s">
        <v>15</v>
      </c>
      <c r="E52" s="20">
        <v>0</v>
      </c>
      <c r="F52" s="20">
        <v>232900800</v>
      </c>
      <c r="G52" s="20">
        <v>0</v>
      </c>
      <c r="H52" s="20">
        <f t="shared" si="0"/>
        <v>232900800</v>
      </c>
    </row>
    <row r="53" spans="1:8" ht="15">
      <c r="A53" s="44"/>
      <c r="B53" s="44"/>
      <c r="C53" s="25" t="s">
        <v>67</v>
      </c>
      <c r="D53" s="7" t="s">
        <v>16</v>
      </c>
      <c r="E53" s="20">
        <f>E51-E52</f>
        <v>0</v>
      </c>
      <c r="F53" s="20">
        <f>F51-F52</f>
        <v>1099200</v>
      </c>
      <c r="G53" s="20">
        <f>G51-G52</f>
        <v>0</v>
      </c>
      <c r="H53" s="20">
        <f t="shared" si="0"/>
        <v>1099200</v>
      </c>
    </row>
    <row r="54" spans="1:8" ht="15" hidden="1">
      <c r="A54" s="44"/>
      <c r="B54" s="44"/>
      <c r="C54" s="46" t="s">
        <v>68</v>
      </c>
      <c r="D54" s="7" t="s">
        <v>14</v>
      </c>
      <c r="E54" s="20">
        <v>0</v>
      </c>
      <c r="F54" s="20">
        <v>0</v>
      </c>
      <c r="G54" s="20">
        <v>0</v>
      </c>
      <c r="H54" s="20">
        <f t="shared" si="0"/>
        <v>0</v>
      </c>
    </row>
    <row r="55" spans="1:8" ht="15" hidden="1">
      <c r="A55" s="44"/>
      <c r="B55" s="44"/>
      <c r="C55" s="44"/>
      <c r="D55" s="7" t="s">
        <v>15</v>
      </c>
      <c r="E55" s="20">
        <v>0</v>
      </c>
      <c r="F55" s="20">
        <v>0</v>
      </c>
      <c r="G55" s="20">
        <v>0</v>
      </c>
      <c r="H55" s="20">
        <f t="shared" si="0"/>
        <v>0</v>
      </c>
    </row>
    <row r="56" spans="1:8" ht="15" hidden="1">
      <c r="A56" s="44"/>
      <c r="B56" s="44"/>
      <c r="C56" s="45"/>
      <c r="D56" s="7" t="s">
        <v>16</v>
      </c>
      <c r="E56" s="20">
        <f>E54-E55</f>
        <v>0</v>
      </c>
      <c r="F56" s="20">
        <f>F54-F55</f>
        <v>0</v>
      </c>
      <c r="G56" s="20">
        <f>G54-G55</f>
        <v>0</v>
      </c>
      <c r="H56" s="20">
        <f t="shared" si="0"/>
        <v>0</v>
      </c>
    </row>
    <row r="57" spans="1:8" ht="15">
      <c r="A57" s="44"/>
      <c r="B57" s="44"/>
      <c r="C57" s="46" t="s">
        <v>69</v>
      </c>
      <c r="D57" s="7" t="s">
        <v>14</v>
      </c>
      <c r="E57" s="20">
        <v>1200000</v>
      </c>
      <c r="F57" s="20">
        <f>12800000-E57</f>
        <v>11600000</v>
      </c>
      <c r="G57" s="20">
        <v>0</v>
      </c>
      <c r="H57" s="20">
        <f t="shared" si="0"/>
        <v>12800000</v>
      </c>
    </row>
    <row r="58" spans="1:8" ht="15">
      <c r="A58" s="44"/>
      <c r="B58" s="44"/>
      <c r="C58" s="44"/>
      <c r="D58" s="7" t="s">
        <v>15</v>
      </c>
      <c r="E58" s="20">
        <v>1200000</v>
      </c>
      <c r="F58" s="20">
        <v>10251000</v>
      </c>
      <c r="G58" s="20">
        <v>0</v>
      </c>
      <c r="H58" s="20">
        <f t="shared" si="0"/>
        <v>11451000</v>
      </c>
    </row>
    <row r="59" spans="1:8" ht="15">
      <c r="A59" s="44"/>
      <c r="B59" s="44"/>
      <c r="C59" s="45"/>
      <c r="D59" s="7" t="s">
        <v>16</v>
      </c>
      <c r="E59" s="20">
        <f>E57-E58</f>
        <v>0</v>
      </c>
      <c r="F59" s="20">
        <f>F57-F58</f>
        <v>1349000</v>
      </c>
      <c r="G59" s="20">
        <f>G57-G58</f>
        <v>0</v>
      </c>
      <c r="H59" s="20">
        <f t="shared" si="0"/>
        <v>1349000</v>
      </c>
    </row>
    <row r="60" spans="1:8" ht="15">
      <c r="A60" s="44"/>
      <c r="B60" s="44"/>
      <c r="C60" s="46" t="s">
        <v>19</v>
      </c>
      <c r="D60" s="7" t="s">
        <v>14</v>
      </c>
      <c r="E60" s="20">
        <f>E36+E39+E42+E45+E48+E51+E54+E57</f>
        <v>19933000</v>
      </c>
      <c r="F60" s="20">
        <f aca="true" t="shared" si="4" ref="F60:G60">F36+F39+F42+F45+F48+F51+F54+F57</f>
        <v>411967000</v>
      </c>
      <c r="G60" s="20">
        <f t="shared" si="4"/>
        <v>900000</v>
      </c>
      <c r="H60" s="20">
        <f t="shared" si="0"/>
        <v>432800000</v>
      </c>
    </row>
    <row r="61" spans="1:8" ht="15">
      <c r="A61" s="44"/>
      <c r="B61" s="44"/>
      <c r="C61" s="44"/>
      <c r="D61" s="7" t="s">
        <v>15</v>
      </c>
      <c r="E61" s="20">
        <f aca="true" t="shared" si="5" ref="E61:G61">E37+E40+E43+E46+E49+E52+E55+E58</f>
        <v>20365119</v>
      </c>
      <c r="F61" s="20">
        <f t="shared" si="5"/>
        <v>420958229</v>
      </c>
      <c r="G61" s="20">
        <f t="shared" si="5"/>
        <v>452877</v>
      </c>
      <c r="H61" s="20">
        <f t="shared" si="0"/>
        <v>441776225</v>
      </c>
    </row>
    <row r="62" spans="1:8" ht="15">
      <c r="A62" s="44"/>
      <c r="B62" s="45"/>
      <c r="C62" s="45"/>
      <c r="D62" s="7" t="s">
        <v>16</v>
      </c>
      <c r="E62" s="20">
        <f>E60-E61</f>
        <v>-432119</v>
      </c>
      <c r="F62" s="20">
        <f>F60-F61</f>
        <v>-8991229</v>
      </c>
      <c r="G62" s="20">
        <f>G60-G61</f>
        <v>447123</v>
      </c>
      <c r="H62" s="26">
        <f t="shared" si="0"/>
        <v>-8976225</v>
      </c>
    </row>
    <row r="63" spans="1:8" ht="15">
      <c r="A63" s="44"/>
      <c r="B63" s="34" t="s">
        <v>25</v>
      </c>
      <c r="C63" s="36"/>
      <c r="D63" s="7" t="s">
        <v>14</v>
      </c>
      <c r="E63" s="20">
        <f>E60+E33+E21</f>
        <v>224743000</v>
      </c>
      <c r="F63" s="20">
        <f aca="true" t="shared" si="6" ref="F63:G63">F60+F33+F21</f>
        <v>1971736500</v>
      </c>
      <c r="G63" s="20">
        <f t="shared" si="6"/>
        <v>28415000</v>
      </c>
      <c r="H63" s="26">
        <f t="shared" si="0"/>
        <v>2224894500</v>
      </c>
    </row>
    <row r="64" spans="1:8" ht="15">
      <c r="A64" s="44"/>
      <c r="B64" s="37"/>
      <c r="C64" s="39"/>
      <c r="D64" s="7" t="s">
        <v>15</v>
      </c>
      <c r="E64" s="20">
        <f aca="true" t="shared" si="7" ref="E64:G64">E61+E34+E22</f>
        <v>224599199</v>
      </c>
      <c r="F64" s="20">
        <f t="shared" si="7"/>
        <v>1963989164</v>
      </c>
      <c r="G64" s="20">
        <f t="shared" si="7"/>
        <v>27068427</v>
      </c>
      <c r="H64" s="20">
        <f t="shared" si="0"/>
        <v>2215656790</v>
      </c>
    </row>
    <row r="65" spans="1:8" ht="15">
      <c r="A65" s="45"/>
      <c r="B65" s="40"/>
      <c r="C65" s="42"/>
      <c r="D65" s="7" t="s">
        <v>16</v>
      </c>
      <c r="E65" s="20">
        <f>E63-E64</f>
        <v>143801</v>
      </c>
      <c r="F65" s="20">
        <f>F63-F64</f>
        <v>7747336</v>
      </c>
      <c r="G65" s="20">
        <f>G63-G64</f>
        <v>1346573</v>
      </c>
      <c r="H65" s="20">
        <f t="shared" si="0"/>
        <v>9237710</v>
      </c>
    </row>
    <row r="66" spans="1:8" ht="15">
      <c r="A66" s="46" t="s">
        <v>70</v>
      </c>
      <c r="B66" s="46" t="s">
        <v>71</v>
      </c>
      <c r="C66" s="46" t="s">
        <v>71</v>
      </c>
      <c r="D66" s="7" t="s">
        <v>14</v>
      </c>
      <c r="E66" s="20">
        <v>0</v>
      </c>
      <c r="F66" s="20">
        <v>0</v>
      </c>
      <c r="G66" s="20">
        <v>0</v>
      </c>
      <c r="H66" s="20">
        <f t="shared" si="0"/>
        <v>0</v>
      </c>
    </row>
    <row r="67" spans="1:8" ht="15">
      <c r="A67" s="44"/>
      <c r="B67" s="44"/>
      <c r="C67" s="44"/>
      <c r="D67" s="7" t="s">
        <v>15</v>
      </c>
      <c r="E67" s="20">
        <v>0</v>
      </c>
      <c r="F67" s="20">
        <v>0</v>
      </c>
      <c r="G67" s="20">
        <v>0</v>
      </c>
      <c r="H67" s="20">
        <f t="shared" si="0"/>
        <v>0</v>
      </c>
    </row>
    <row r="68" spans="1:8" ht="15">
      <c r="A68" s="44"/>
      <c r="B68" s="44"/>
      <c r="C68" s="45"/>
      <c r="D68" s="7" t="s">
        <v>16</v>
      </c>
      <c r="E68" s="20">
        <f>E66-E67</f>
        <v>0</v>
      </c>
      <c r="F68" s="20">
        <f>F66-F67</f>
        <v>0</v>
      </c>
      <c r="G68" s="20">
        <f>G66-G67</f>
        <v>0</v>
      </c>
      <c r="H68" s="20">
        <f t="shared" si="0"/>
        <v>0</v>
      </c>
    </row>
    <row r="69" spans="1:8" ht="15">
      <c r="A69" s="21"/>
      <c r="B69" s="22"/>
      <c r="C69" s="46" t="s">
        <v>72</v>
      </c>
      <c r="D69" s="7" t="s">
        <v>14</v>
      </c>
      <c r="E69" s="20">
        <v>0</v>
      </c>
      <c r="F69" s="20">
        <f>30000000-E69-G69+7000000</f>
        <v>35000000</v>
      </c>
      <c r="G69" s="20">
        <v>2000000</v>
      </c>
      <c r="H69" s="20">
        <f t="shared" si="0"/>
        <v>37000000</v>
      </c>
    </row>
    <row r="70" spans="1:8" ht="15">
      <c r="A70" s="21"/>
      <c r="B70" s="22"/>
      <c r="C70" s="44"/>
      <c r="D70" s="7" t="s">
        <v>15</v>
      </c>
      <c r="E70" s="20">
        <v>0</v>
      </c>
      <c r="F70" s="20">
        <v>12550432</v>
      </c>
      <c r="G70" s="20">
        <v>1719838</v>
      </c>
      <c r="H70" s="20">
        <f t="shared" si="0"/>
        <v>14270270</v>
      </c>
    </row>
    <row r="71" spans="1:8" ht="15">
      <c r="A71" s="21"/>
      <c r="B71" s="22"/>
      <c r="C71" s="45"/>
      <c r="D71" s="7" t="s">
        <v>16</v>
      </c>
      <c r="E71" s="20">
        <f>E69-E70</f>
        <v>0</v>
      </c>
      <c r="F71" s="20">
        <f>F69-F70</f>
        <v>22449568</v>
      </c>
      <c r="G71" s="20">
        <f>G69-G70</f>
        <v>280162</v>
      </c>
      <c r="H71" s="20">
        <f aca="true" t="shared" si="8" ref="H71:H134">SUM(E71:G71)</f>
        <v>22729730</v>
      </c>
    </row>
    <row r="72" spans="1:8" ht="15">
      <c r="A72" s="44"/>
      <c r="B72" s="44"/>
      <c r="C72" s="46" t="s">
        <v>73</v>
      </c>
      <c r="D72" s="7" t="s">
        <v>14</v>
      </c>
      <c r="E72" s="20">
        <v>0</v>
      </c>
      <c r="F72" s="20">
        <f>5000000+5000000</f>
        <v>10000000</v>
      </c>
      <c r="G72" s="20">
        <v>0</v>
      </c>
      <c r="H72" s="20">
        <f t="shared" si="8"/>
        <v>10000000</v>
      </c>
    </row>
    <row r="73" spans="1:8" ht="15">
      <c r="A73" s="44"/>
      <c r="B73" s="44"/>
      <c r="C73" s="44"/>
      <c r="D73" s="7" t="s">
        <v>15</v>
      </c>
      <c r="E73" s="20">
        <v>0</v>
      </c>
      <c r="F73" s="20">
        <v>2234431</v>
      </c>
      <c r="G73" s="20">
        <v>0</v>
      </c>
      <c r="H73" s="20">
        <f t="shared" si="8"/>
        <v>2234431</v>
      </c>
    </row>
    <row r="74" spans="1:8" ht="15">
      <c r="A74" s="44"/>
      <c r="B74" s="44"/>
      <c r="C74" s="45"/>
      <c r="D74" s="7" t="s">
        <v>16</v>
      </c>
      <c r="E74" s="20">
        <f>E72-E73</f>
        <v>0</v>
      </c>
      <c r="F74" s="20">
        <f>F72-F73</f>
        <v>7765569</v>
      </c>
      <c r="G74" s="20">
        <f>G72-G73</f>
        <v>0</v>
      </c>
      <c r="H74" s="20">
        <f t="shared" si="8"/>
        <v>7765569</v>
      </c>
    </row>
    <row r="75" spans="1:8" ht="15">
      <c r="A75" s="44"/>
      <c r="B75" s="44"/>
      <c r="C75" s="46" t="s">
        <v>19</v>
      </c>
      <c r="D75" s="7" t="s">
        <v>14</v>
      </c>
      <c r="E75" s="20">
        <f>E66+E69+E72</f>
        <v>0</v>
      </c>
      <c r="F75" s="20">
        <f aca="true" t="shared" si="9" ref="F75:G75">F66+F69+F72</f>
        <v>45000000</v>
      </c>
      <c r="G75" s="20">
        <f t="shared" si="9"/>
        <v>2000000</v>
      </c>
      <c r="H75" s="20">
        <f t="shared" si="8"/>
        <v>47000000</v>
      </c>
    </row>
    <row r="76" spans="1:8" ht="15">
      <c r="A76" s="44"/>
      <c r="B76" s="44"/>
      <c r="C76" s="44"/>
      <c r="D76" s="7" t="s">
        <v>15</v>
      </c>
      <c r="E76" s="20">
        <f aca="true" t="shared" si="10" ref="E76:G76">E67+E70+E73</f>
        <v>0</v>
      </c>
      <c r="F76" s="20">
        <f t="shared" si="10"/>
        <v>14784863</v>
      </c>
      <c r="G76" s="20">
        <f t="shared" si="10"/>
        <v>1719838</v>
      </c>
      <c r="H76" s="20">
        <f t="shared" si="8"/>
        <v>16504701</v>
      </c>
    </row>
    <row r="77" spans="1:8" ht="15">
      <c r="A77" s="44"/>
      <c r="B77" s="45"/>
      <c r="C77" s="45"/>
      <c r="D77" s="7" t="s">
        <v>16</v>
      </c>
      <c r="E77" s="20">
        <f>E75-E76</f>
        <v>0</v>
      </c>
      <c r="F77" s="20">
        <f>F75-F76</f>
        <v>30215137</v>
      </c>
      <c r="G77" s="20">
        <f>G75-G76</f>
        <v>280162</v>
      </c>
      <c r="H77" s="20">
        <f t="shared" si="8"/>
        <v>30495299</v>
      </c>
    </row>
    <row r="78" spans="1:8" ht="15">
      <c r="A78" s="44"/>
      <c r="B78" s="34" t="s">
        <v>25</v>
      </c>
      <c r="C78" s="36"/>
      <c r="D78" s="7" t="s">
        <v>14</v>
      </c>
      <c r="E78" s="20">
        <f>E75</f>
        <v>0</v>
      </c>
      <c r="F78" s="20">
        <f aca="true" t="shared" si="11" ref="F78:G78">F75</f>
        <v>45000000</v>
      </c>
      <c r="G78" s="20">
        <f t="shared" si="11"/>
        <v>2000000</v>
      </c>
      <c r="H78" s="20">
        <f t="shared" si="8"/>
        <v>47000000</v>
      </c>
    </row>
    <row r="79" spans="1:8" ht="15">
      <c r="A79" s="44"/>
      <c r="B79" s="37"/>
      <c r="C79" s="39"/>
      <c r="D79" s="7" t="s">
        <v>15</v>
      </c>
      <c r="E79" s="20">
        <f aca="true" t="shared" si="12" ref="E79:G79">E76</f>
        <v>0</v>
      </c>
      <c r="F79" s="20">
        <f t="shared" si="12"/>
        <v>14784863</v>
      </c>
      <c r="G79" s="20">
        <f t="shared" si="12"/>
        <v>1719838</v>
      </c>
      <c r="H79" s="20">
        <f t="shared" si="8"/>
        <v>16504701</v>
      </c>
    </row>
    <row r="80" spans="1:8" ht="15">
      <c r="A80" s="45"/>
      <c r="B80" s="40"/>
      <c r="C80" s="42"/>
      <c r="D80" s="7" t="s">
        <v>16</v>
      </c>
      <c r="E80" s="20">
        <f>E78-E79</f>
        <v>0</v>
      </c>
      <c r="F80" s="20">
        <f>F78-F79</f>
        <v>30215137</v>
      </c>
      <c r="G80" s="20">
        <f>G78-G79</f>
        <v>280162</v>
      </c>
      <c r="H80" s="20">
        <f t="shared" si="8"/>
        <v>30495299</v>
      </c>
    </row>
    <row r="81" spans="1:8" ht="15">
      <c r="A81" s="46" t="s">
        <v>74</v>
      </c>
      <c r="B81" s="46" t="s">
        <v>59</v>
      </c>
      <c r="C81" s="46" t="s">
        <v>75</v>
      </c>
      <c r="D81" s="7" t="s">
        <v>14</v>
      </c>
      <c r="E81" s="20">
        <v>0</v>
      </c>
      <c r="F81" s="20">
        <v>1000000</v>
      </c>
      <c r="G81" s="20">
        <v>0</v>
      </c>
      <c r="H81" s="20">
        <f t="shared" si="8"/>
        <v>1000000</v>
      </c>
    </row>
    <row r="82" spans="1:8" ht="15">
      <c r="A82" s="44"/>
      <c r="B82" s="44"/>
      <c r="C82" s="44"/>
      <c r="D82" s="7" t="s">
        <v>15</v>
      </c>
      <c r="E82" s="20">
        <v>0</v>
      </c>
      <c r="F82" s="20">
        <v>0</v>
      </c>
      <c r="G82" s="20">
        <v>0</v>
      </c>
      <c r="H82" s="20">
        <f t="shared" si="8"/>
        <v>0</v>
      </c>
    </row>
    <row r="83" spans="1:8" ht="15">
      <c r="A83" s="44"/>
      <c r="B83" s="44"/>
      <c r="C83" s="45"/>
      <c r="D83" s="7" t="s">
        <v>16</v>
      </c>
      <c r="E83" s="20">
        <f>E81-E82</f>
        <v>0</v>
      </c>
      <c r="F83" s="20">
        <f>F81-F82</f>
        <v>1000000</v>
      </c>
      <c r="G83" s="20">
        <f>G81-G82</f>
        <v>0</v>
      </c>
      <c r="H83" s="20">
        <f t="shared" si="8"/>
        <v>1000000</v>
      </c>
    </row>
    <row r="84" spans="1:8" ht="15">
      <c r="A84" s="44"/>
      <c r="B84" s="44"/>
      <c r="C84" s="46" t="s">
        <v>76</v>
      </c>
      <c r="D84" s="7" t="s">
        <v>14</v>
      </c>
      <c r="E84" s="20">
        <v>0</v>
      </c>
      <c r="F84" s="20">
        <v>2000000</v>
      </c>
      <c r="G84" s="20">
        <v>0</v>
      </c>
      <c r="H84" s="20">
        <f t="shared" si="8"/>
        <v>2000000</v>
      </c>
    </row>
    <row r="85" spans="1:8" ht="15">
      <c r="A85" s="44"/>
      <c r="B85" s="44"/>
      <c r="C85" s="44"/>
      <c r="D85" s="7" t="s">
        <v>15</v>
      </c>
      <c r="E85" s="20">
        <v>0</v>
      </c>
      <c r="F85" s="20">
        <v>203100</v>
      </c>
      <c r="G85" s="20">
        <v>0</v>
      </c>
      <c r="H85" s="20">
        <f t="shared" si="8"/>
        <v>203100</v>
      </c>
    </row>
    <row r="86" spans="1:8" ht="15">
      <c r="A86" s="44"/>
      <c r="B86" s="44"/>
      <c r="C86" s="45"/>
      <c r="D86" s="7" t="s">
        <v>16</v>
      </c>
      <c r="E86" s="20">
        <f>E84-E85</f>
        <v>0</v>
      </c>
      <c r="F86" s="20">
        <f>F84-F85</f>
        <v>1796900</v>
      </c>
      <c r="G86" s="20">
        <f>G84-G85</f>
        <v>0</v>
      </c>
      <c r="H86" s="20">
        <f t="shared" si="8"/>
        <v>1796900</v>
      </c>
    </row>
    <row r="87" spans="1:8" ht="15" hidden="1">
      <c r="A87" s="44"/>
      <c r="B87" s="44"/>
      <c r="C87" s="46" t="s">
        <v>77</v>
      </c>
      <c r="D87" s="7" t="s">
        <v>14</v>
      </c>
      <c r="E87" s="20">
        <v>0</v>
      </c>
      <c r="F87" s="20">
        <v>0</v>
      </c>
      <c r="G87" s="20">
        <v>0</v>
      </c>
      <c r="H87" s="20">
        <f t="shared" si="8"/>
        <v>0</v>
      </c>
    </row>
    <row r="88" spans="1:8" ht="15" hidden="1">
      <c r="A88" s="44"/>
      <c r="B88" s="44"/>
      <c r="C88" s="44"/>
      <c r="D88" s="7" t="s">
        <v>15</v>
      </c>
      <c r="E88" s="20">
        <v>0</v>
      </c>
      <c r="F88" s="20">
        <v>0</v>
      </c>
      <c r="G88" s="20">
        <v>0</v>
      </c>
      <c r="H88" s="20">
        <f t="shared" si="8"/>
        <v>0</v>
      </c>
    </row>
    <row r="89" spans="1:8" ht="15" hidden="1">
      <c r="A89" s="44"/>
      <c r="B89" s="44"/>
      <c r="C89" s="45"/>
      <c r="D89" s="7" t="s">
        <v>16</v>
      </c>
      <c r="E89" s="20">
        <f>E87-E88</f>
        <v>0</v>
      </c>
      <c r="F89" s="20">
        <f>F87-F88</f>
        <v>0</v>
      </c>
      <c r="G89" s="20">
        <f>G87-G88</f>
        <v>0</v>
      </c>
      <c r="H89" s="20">
        <f t="shared" si="8"/>
        <v>0</v>
      </c>
    </row>
    <row r="90" spans="1:8" ht="15">
      <c r="A90" s="44"/>
      <c r="B90" s="44"/>
      <c r="C90" s="46" t="s">
        <v>78</v>
      </c>
      <c r="D90" s="7" t="s">
        <v>14</v>
      </c>
      <c r="E90" s="20">
        <v>400000</v>
      </c>
      <c r="F90" s="20">
        <f>1000000-E90</f>
        <v>600000</v>
      </c>
      <c r="G90" s="20">
        <v>0</v>
      </c>
      <c r="H90" s="20">
        <f t="shared" si="8"/>
        <v>1000000</v>
      </c>
    </row>
    <row r="91" spans="1:8" ht="15">
      <c r="A91" s="44"/>
      <c r="B91" s="44"/>
      <c r="C91" s="44"/>
      <c r="D91" s="7" t="s">
        <v>15</v>
      </c>
      <c r="E91" s="20">
        <v>398930</v>
      </c>
      <c r="F91" s="20">
        <v>0</v>
      </c>
      <c r="G91" s="20">
        <v>0</v>
      </c>
      <c r="H91" s="20">
        <f t="shared" si="8"/>
        <v>398930</v>
      </c>
    </row>
    <row r="92" spans="1:8" ht="15">
      <c r="A92" s="44"/>
      <c r="B92" s="44"/>
      <c r="C92" s="45"/>
      <c r="D92" s="7" t="s">
        <v>16</v>
      </c>
      <c r="E92" s="20">
        <f>E90-E91</f>
        <v>1070</v>
      </c>
      <c r="F92" s="20">
        <f>F90-F91</f>
        <v>600000</v>
      </c>
      <c r="G92" s="20">
        <f>G90-G91</f>
        <v>0</v>
      </c>
      <c r="H92" s="20">
        <f t="shared" si="8"/>
        <v>601070</v>
      </c>
    </row>
    <row r="93" spans="1:8" ht="15">
      <c r="A93" s="44"/>
      <c r="B93" s="44"/>
      <c r="C93" s="46" t="s">
        <v>79</v>
      </c>
      <c r="D93" s="7" t="s">
        <v>14</v>
      </c>
      <c r="E93" s="20">
        <v>1800000</v>
      </c>
      <c r="F93" s="20">
        <f>2400000-E93</f>
        <v>600000</v>
      </c>
      <c r="G93" s="20">
        <v>0</v>
      </c>
      <c r="H93" s="20">
        <f t="shared" si="8"/>
        <v>2400000</v>
      </c>
    </row>
    <row r="94" spans="1:8" ht="15">
      <c r="A94" s="44"/>
      <c r="B94" s="44"/>
      <c r="C94" s="44"/>
      <c r="D94" s="7" t="s">
        <v>15</v>
      </c>
      <c r="E94" s="20">
        <v>1800000</v>
      </c>
      <c r="F94" s="20">
        <v>218000</v>
      </c>
      <c r="G94" s="20">
        <v>0</v>
      </c>
      <c r="H94" s="20">
        <f t="shared" si="8"/>
        <v>2018000</v>
      </c>
    </row>
    <row r="95" spans="1:8" ht="15">
      <c r="A95" s="44"/>
      <c r="B95" s="44"/>
      <c r="C95" s="45"/>
      <c r="D95" s="7" t="s">
        <v>16</v>
      </c>
      <c r="E95" s="20">
        <f>E93-E94</f>
        <v>0</v>
      </c>
      <c r="F95" s="20">
        <f>F93-F94</f>
        <v>382000</v>
      </c>
      <c r="G95" s="20">
        <f>G93-G94</f>
        <v>0</v>
      </c>
      <c r="H95" s="20">
        <f t="shared" si="8"/>
        <v>382000</v>
      </c>
    </row>
    <row r="96" spans="1:8" ht="15">
      <c r="A96" s="44"/>
      <c r="B96" s="44"/>
      <c r="C96" s="46" t="s">
        <v>19</v>
      </c>
      <c r="D96" s="7" t="s">
        <v>14</v>
      </c>
      <c r="E96" s="20">
        <f>E93+E90+E87+E84+E81</f>
        <v>2200000</v>
      </c>
      <c r="F96" s="20">
        <f aca="true" t="shared" si="13" ref="F96:G96">F93+F90+F87+F84+F81</f>
        <v>4200000</v>
      </c>
      <c r="G96" s="20">
        <f t="shared" si="13"/>
        <v>0</v>
      </c>
      <c r="H96" s="20">
        <f t="shared" si="8"/>
        <v>6400000</v>
      </c>
    </row>
    <row r="97" spans="1:8" ht="15">
      <c r="A97" s="44"/>
      <c r="B97" s="44"/>
      <c r="C97" s="44"/>
      <c r="D97" s="7" t="s">
        <v>15</v>
      </c>
      <c r="E97" s="20">
        <f aca="true" t="shared" si="14" ref="E97:G97">E94+E91+E88+E85+E82</f>
        <v>2198930</v>
      </c>
      <c r="F97" s="20">
        <f t="shared" si="14"/>
        <v>421100</v>
      </c>
      <c r="G97" s="20">
        <f t="shared" si="14"/>
        <v>0</v>
      </c>
      <c r="H97" s="20">
        <f t="shared" si="8"/>
        <v>2620030</v>
      </c>
    </row>
    <row r="98" spans="1:8" ht="15">
      <c r="A98" s="44"/>
      <c r="B98" s="45"/>
      <c r="C98" s="45"/>
      <c r="D98" s="7" t="s">
        <v>16</v>
      </c>
      <c r="E98" s="20">
        <f>E96-E97</f>
        <v>1070</v>
      </c>
      <c r="F98" s="20">
        <f>F96-F97</f>
        <v>3778900</v>
      </c>
      <c r="G98" s="20">
        <f>G96-G97</f>
        <v>0</v>
      </c>
      <c r="H98" s="20">
        <f t="shared" si="8"/>
        <v>3779970</v>
      </c>
    </row>
    <row r="99" spans="1:8" ht="15">
      <c r="A99" s="44"/>
      <c r="B99" s="21" t="s">
        <v>80</v>
      </c>
      <c r="C99" s="46" t="s">
        <v>81</v>
      </c>
      <c r="D99" s="7" t="s">
        <v>14</v>
      </c>
      <c r="E99" s="20">
        <v>10080000</v>
      </c>
      <c r="F99" s="20">
        <f>12115000-E99-G99</f>
        <v>2035000</v>
      </c>
      <c r="G99" s="20">
        <v>0</v>
      </c>
      <c r="H99" s="20">
        <f t="shared" si="8"/>
        <v>12115000</v>
      </c>
    </row>
    <row r="100" spans="1:8" ht="15">
      <c r="A100" s="44"/>
      <c r="B100" s="21" t="s">
        <v>74</v>
      </c>
      <c r="C100" s="44"/>
      <c r="D100" s="7" t="s">
        <v>15</v>
      </c>
      <c r="E100" s="20">
        <v>10080000</v>
      </c>
      <c r="F100" s="20">
        <v>353910</v>
      </c>
      <c r="G100" s="20">
        <v>0</v>
      </c>
      <c r="H100" s="20">
        <f t="shared" si="8"/>
        <v>10433910</v>
      </c>
    </row>
    <row r="101" spans="1:8" ht="15">
      <c r="A101" s="44"/>
      <c r="B101" s="27"/>
      <c r="C101" s="45"/>
      <c r="D101" s="7" t="s">
        <v>16</v>
      </c>
      <c r="E101" s="20">
        <f>E99-E100</f>
        <v>0</v>
      </c>
      <c r="F101" s="20">
        <f>F99-F100</f>
        <v>1681090</v>
      </c>
      <c r="G101" s="20">
        <f>G99-G100</f>
        <v>0</v>
      </c>
      <c r="H101" s="20">
        <f t="shared" si="8"/>
        <v>1681090</v>
      </c>
    </row>
    <row r="102" spans="1:8" ht="15">
      <c r="A102" s="44"/>
      <c r="B102" s="44"/>
      <c r="C102" s="46" t="s">
        <v>19</v>
      </c>
      <c r="D102" s="7" t="s">
        <v>14</v>
      </c>
      <c r="E102" s="20">
        <f>E99</f>
        <v>10080000</v>
      </c>
      <c r="F102" s="20">
        <f aca="true" t="shared" si="15" ref="F102:G102">F99</f>
        <v>2035000</v>
      </c>
      <c r="G102" s="20">
        <f t="shared" si="15"/>
        <v>0</v>
      </c>
      <c r="H102" s="20">
        <f t="shared" si="8"/>
        <v>12115000</v>
      </c>
    </row>
    <row r="103" spans="1:8" ht="15">
      <c r="A103" s="44"/>
      <c r="B103" s="44"/>
      <c r="C103" s="44"/>
      <c r="D103" s="7" t="s">
        <v>15</v>
      </c>
      <c r="E103" s="20">
        <f aca="true" t="shared" si="16" ref="E103:G103">E100</f>
        <v>10080000</v>
      </c>
      <c r="F103" s="20">
        <f t="shared" si="16"/>
        <v>353910</v>
      </c>
      <c r="G103" s="20">
        <f t="shared" si="16"/>
        <v>0</v>
      </c>
      <c r="H103" s="20">
        <f t="shared" si="8"/>
        <v>10433910</v>
      </c>
    </row>
    <row r="104" spans="1:8" ht="15">
      <c r="A104" s="44"/>
      <c r="B104" s="45"/>
      <c r="C104" s="45"/>
      <c r="D104" s="7" t="s">
        <v>16</v>
      </c>
      <c r="E104" s="20">
        <f>E102-E103</f>
        <v>0</v>
      </c>
      <c r="F104" s="20">
        <f>F102-F103</f>
        <v>1681090</v>
      </c>
      <c r="G104" s="20">
        <f>G102-G103</f>
        <v>0</v>
      </c>
      <c r="H104" s="20">
        <f t="shared" si="8"/>
        <v>1681090</v>
      </c>
    </row>
    <row r="105" spans="1:8" ht="15">
      <c r="A105" s="44"/>
      <c r="B105" s="21" t="s">
        <v>82</v>
      </c>
      <c r="C105" s="46" t="s">
        <v>83</v>
      </c>
      <c r="D105" s="7" t="s">
        <v>14</v>
      </c>
      <c r="E105" s="20">
        <v>0</v>
      </c>
      <c r="F105" s="20">
        <v>2100000000</v>
      </c>
      <c r="G105" s="20">
        <v>0</v>
      </c>
      <c r="H105" s="20">
        <f t="shared" si="8"/>
        <v>2100000000</v>
      </c>
    </row>
    <row r="106" spans="1:8" ht="15">
      <c r="A106" s="44"/>
      <c r="B106" s="21" t="s">
        <v>84</v>
      </c>
      <c r="C106" s="44"/>
      <c r="D106" s="7" t="s">
        <v>15</v>
      </c>
      <c r="E106" s="20">
        <v>0</v>
      </c>
      <c r="F106" s="20">
        <v>1627847349</v>
      </c>
      <c r="G106" s="20">
        <v>0</v>
      </c>
      <c r="H106" s="20">
        <f t="shared" si="8"/>
        <v>1627847349</v>
      </c>
    </row>
    <row r="107" spans="1:8" ht="15">
      <c r="A107" s="44"/>
      <c r="B107" s="27"/>
      <c r="C107" s="45"/>
      <c r="D107" s="7" t="s">
        <v>16</v>
      </c>
      <c r="E107" s="20">
        <f>E105-E106</f>
        <v>0</v>
      </c>
      <c r="F107" s="20">
        <f>F105-F106</f>
        <v>472152651</v>
      </c>
      <c r="G107" s="20">
        <f>G105-G106</f>
        <v>0</v>
      </c>
      <c r="H107" s="20">
        <f t="shared" si="8"/>
        <v>472152651</v>
      </c>
    </row>
    <row r="108" spans="1:8" ht="15">
      <c r="A108" s="44"/>
      <c r="B108" s="44"/>
      <c r="C108" s="46" t="s">
        <v>19</v>
      </c>
      <c r="D108" s="7" t="s">
        <v>14</v>
      </c>
      <c r="E108" s="20">
        <f>E105</f>
        <v>0</v>
      </c>
      <c r="F108" s="20">
        <f aca="true" t="shared" si="17" ref="F108">F105</f>
        <v>2100000000</v>
      </c>
      <c r="G108" s="20">
        <v>0</v>
      </c>
      <c r="H108" s="20">
        <f t="shared" si="8"/>
        <v>2100000000</v>
      </c>
    </row>
    <row r="109" spans="1:8" ht="15">
      <c r="A109" s="44"/>
      <c r="B109" s="44"/>
      <c r="C109" s="44"/>
      <c r="D109" s="7" t="s">
        <v>15</v>
      </c>
      <c r="E109" s="20">
        <f aca="true" t="shared" si="18" ref="E109:F109">E106</f>
        <v>0</v>
      </c>
      <c r="F109" s="20">
        <f t="shared" si="18"/>
        <v>1627847349</v>
      </c>
      <c r="G109" s="20">
        <v>0</v>
      </c>
      <c r="H109" s="20">
        <f t="shared" si="8"/>
        <v>1627847349</v>
      </c>
    </row>
    <row r="110" spans="1:8" ht="15">
      <c r="A110" s="44"/>
      <c r="B110" s="45"/>
      <c r="C110" s="45"/>
      <c r="D110" s="7" t="s">
        <v>16</v>
      </c>
      <c r="E110" s="20">
        <f>E108-E109</f>
        <v>0</v>
      </c>
      <c r="F110" s="20">
        <f>F108-F109</f>
        <v>472152651</v>
      </c>
      <c r="G110" s="20">
        <f>G108-G109</f>
        <v>0</v>
      </c>
      <c r="H110" s="20">
        <f t="shared" si="8"/>
        <v>472152651</v>
      </c>
    </row>
    <row r="111" spans="1:8" ht="15">
      <c r="A111" s="44"/>
      <c r="B111" s="28" t="s">
        <v>85</v>
      </c>
      <c r="C111" s="46" t="s">
        <v>86</v>
      </c>
      <c r="D111" s="7" t="s">
        <v>14</v>
      </c>
      <c r="E111" s="20">
        <v>0</v>
      </c>
      <c r="F111" s="20">
        <v>2500000000</v>
      </c>
      <c r="G111" s="20">
        <v>0</v>
      </c>
      <c r="H111" s="20">
        <f t="shared" si="8"/>
        <v>2500000000</v>
      </c>
    </row>
    <row r="112" spans="1:8" ht="15">
      <c r="A112" s="44"/>
      <c r="B112" s="21" t="s">
        <v>84</v>
      </c>
      <c r="C112" s="44"/>
      <c r="D112" s="7" t="s">
        <v>15</v>
      </c>
      <c r="E112" s="20">
        <v>0</v>
      </c>
      <c r="F112" s="20">
        <v>2729949642</v>
      </c>
      <c r="G112" s="20">
        <v>0</v>
      </c>
      <c r="H112" s="20">
        <f t="shared" si="8"/>
        <v>2729949642</v>
      </c>
    </row>
    <row r="113" spans="1:8" ht="15">
      <c r="A113" s="44"/>
      <c r="B113" s="27"/>
      <c r="C113" s="45"/>
      <c r="D113" s="7" t="s">
        <v>16</v>
      </c>
      <c r="E113" s="20">
        <f>E111-E112</f>
        <v>0</v>
      </c>
      <c r="F113" s="20">
        <f>F111-F112</f>
        <v>-229949642</v>
      </c>
      <c r="G113" s="20">
        <f>G111-G112</f>
        <v>0</v>
      </c>
      <c r="H113" s="20">
        <f t="shared" si="8"/>
        <v>-229949642</v>
      </c>
    </row>
    <row r="114" spans="1:8" ht="15">
      <c r="A114" s="44"/>
      <c r="B114" s="44"/>
      <c r="C114" s="46" t="s">
        <v>19</v>
      </c>
      <c r="D114" s="7" t="s">
        <v>14</v>
      </c>
      <c r="E114" s="20">
        <f>E111</f>
        <v>0</v>
      </c>
      <c r="F114" s="20">
        <f aca="true" t="shared" si="19" ref="F114">F111</f>
        <v>2500000000</v>
      </c>
      <c r="G114" s="20">
        <v>0</v>
      </c>
      <c r="H114" s="20">
        <f t="shared" si="8"/>
        <v>2500000000</v>
      </c>
    </row>
    <row r="115" spans="1:8" ht="15">
      <c r="A115" s="44"/>
      <c r="B115" s="44"/>
      <c r="C115" s="44"/>
      <c r="D115" s="7" t="s">
        <v>15</v>
      </c>
      <c r="E115" s="20">
        <f aca="true" t="shared" si="20" ref="E115:F115">E112</f>
        <v>0</v>
      </c>
      <c r="F115" s="20">
        <f t="shared" si="20"/>
        <v>2729949642</v>
      </c>
      <c r="G115" s="20">
        <v>0</v>
      </c>
      <c r="H115" s="20">
        <f t="shared" si="8"/>
        <v>2729949642</v>
      </c>
    </row>
    <row r="116" spans="1:8" ht="15">
      <c r="A116" s="44"/>
      <c r="B116" s="45"/>
      <c r="C116" s="45"/>
      <c r="D116" s="7" t="s">
        <v>16</v>
      </c>
      <c r="E116" s="20">
        <f>E114-E115</f>
        <v>0</v>
      </c>
      <c r="F116" s="20">
        <f>F114-F115</f>
        <v>-229949642</v>
      </c>
      <c r="G116" s="20">
        <f>G114-G115</f>
        <v>0</v>
      </c>
      <c r="H116" s="20">
        <f t="shared" si="8"/>
        <v>-229949642</v>
      </c>
    </row>
    <row r="117" spans="1:8" ht="15">
      <c r="A117" s="44"/>
      <c r="B117" s="28" t="s">
        <v>80</v>
      </c>
      <c r="C117" s="46" t="s">
        <v>87</v>
      </c>
      <c r="D117" s="7" t="s">
        <v>14</v>
      </c>
      <c r="E117" s="20">
        <v>0</v>
      </c>
      <c r="F117" s="20">
        <v>2700000</v>
      </c>
      <c r="G117" s="20">
        <v>0</v>
      </c>
      <c r="H117" s="20">
        <f t="shared" si="8"/>
        <v>2700000</v>
      </c>
    </row>
    <row r="118" spans="1:8" ht="15">
      <c r="A118" s="44"/>
      <c r="B118" s="21" t="s">
        <v>84</v>
      </c>
      <c r="C118" s="44"/>
      <c r="D118" s="7" t="s">
        <v>15</v>
      </c>
      <c r="E118" s="20">
        <v>0</v>
      </c>
      <c r="F118" s="20">
        <v>0</v>
      </c>
      <c r="G118" s="20">
        <v>0</v>
      </c>
      <c r="H118" s="20">
        <f t="shared" si="8"/>
        <v>0</v>
      </c>
    </row>
    <row r="119" spans="1:8" ht="15">
      <c r="A119" s="44"/>
      <c r="B119" s="27"/>
      <c r="C119" s="45"/>
      <c r="D119" s="7" t="s">
        <v>16</v>
      </c>
      <c r="E119" s="20">
        <f>E117-E118</f>
        <v>0</v>
      </c>
      <c r="F119" s="20">
        <f>F117-F118</f>
        <v>2700000</v>
      </c>
      <c r="G119" s="20">
        <f>G117-G118</f>
        <v>0</v>
      </c>
      <c r="H119" s="20">
        <f t="shared" si="8"/>
        <v>2700000</v>
      </c>
    </row>
    <row r="120" spans="1:8" ht="15">
      <c r="A120" s="44"/>
      <c r="B120" s="44"/>
      <c r="C120" s="46" t="s">
        <v>19</v>
      </c>
      <c r="D120" s="7" t="s">
        <v>14</v>
      </c>
      <c r="E120" s="20">
        <f>E117</f>
        <v>0</v>
      </c>
      <c r="F120" s="20">
        <f aca="true" t="shared" si="21" ref="F120">F117</f>
        <v>2700000</v>
      </c>
      <c r="G120" s="20">
        <v>0</v>
      </c>
      <c r="H120" s="20">
        <f t="shared" si="8"/>
        <v>2700000</v>
      </c>
    </row>
    <row r="121" spans="1:8" ht="15">
      <c r="A121" s="44"/>
      <c r="B121" s="44"/>
      <c r="C121" s="44"/>
      <c r="D121" s="7" t="s">
        <v>15</v>
      </c>
      <c r="E121" s="20">
        <f aca="true" t="shared" si="22" ref="E121:F121">E118</f>
        <v>0</v>
      </c>
      <c r="F121" s="20">
        <f t="shared" si="22"/>
        <v>0</v>
      </c>
      <c r="G121" s="20">
        <v>0</v>
      </c>
      <c r="H121" s="20">
        <f t="shared" si="8"/>
        <v>0</v>
      </c>
    </row>
    <row r="122" spans="1:8" ht="15">
      <c r="A122" s="44"/>
      <c r="B122" s="45"/>
      <c r="C122" s="45"/>
      <c r="D122" s="7" t="s">
        <v>16</v>
      </c>
      <c r="E122" s="20">
        <f>E120-E121</f>
        <v>0</v>
      </c>
      <c r="F122" s="20">
        <f>F120-F121</f>
        <v>2700000</v>
      </c>
      <c r="G122" s="20">
        <f>G120-G121</f>
        <v>0</v>
      </c>
      <c r="H122" s="20">
        <f t="shared" si="8"/>
        <v>2700000</v>
      </c>
    </row>
    <row r="123" spans="1:8" ht="15">
      <c r="A123" s="44"/>
      <c r="B123" s="34" t="s">
        <v>25</v>
      </c>
      <c r="C123" s="36"/>
      <c r="D123" s="7" t="s">
        <v>14</v>
      </c>
      <c r="E123" s="20">
        <f>E120+E114+E108+E102+E96</f>
        <v>12280000</v>
      </c>
      <c r="F123" s="20">
        <f aca="true" t="shared" si="23" ref="F123:G123">F120+F114+F108+F102+F96</f>
        <v>4608935000</v>
      </c>
      <c r="G123" s="20">
        <f t="shared" si="23"/>
        <v>0</v>
      </c>
      <c r="H123" s="20">
        <f t="shared" si="8"/>
        <v>4621215000</v>
      </c>
    </row>
    <row r="124" spans="1:8" ht="15">
      <c r="A124" s="44"/>
      <c r="B124" s="37"/>
      <c r="C124" s="39"/>
      <c r="D124" s="7" t="s">
        <v>15</v>
      </c>
      <c r="E124" s="20">
        <f aca="true" t="shared" si="24" ref="E124:G124">E121+E115+E109+E103+E97</f>
        <v>12278930</v>
      </c>
      <c r="F124" s="20">
        <f t="shared" si="24"/>
        <v>4358572001</v>
      </c>
      <c r="G124" s="20">
        <f t="shared" si="24"/>
        <v>0</v>
      </c>
      <c r="H124" s="20">
        <f t="shared" si="8"/>
        <v>4370850931</v>
      </c>
    </row>
    <row r="125" spans="1:8" ht="15">
      <c r="A125" s="45"/>
      <c r="B125" s="40"/>
      <c r="C125" s="42"/>
      <c r="D125" s="7" t="s">
        <v>16</v>
      </c>
      <c r="E125" s="20">
        <f>E123-E124</f>
        <v>1070</v>
      </c>
      <c r="F125" s="20">
        <f>F123-F124</f>
        <v>250362999</v>
      </c>
      <c r="G125" s="20">
        <f>G123-G124</f>
        <v>0</v>
      </c>
      <c r="H125" s="20">
        <f t="shared" si="8"/>
        <v>250364069</v>
      </c>
    </row>
    <row r="126" spans="1:8" ht="15" hidden="1">
      <c r="A126" s="46" t="s">
        <v>88</v>
      </c>
      <c r="B126" s="46" t="s">
        <v>89</v>
      </c>
      <c r="C126" s="46" t="s">
        <v>90</v>
      </c>
      <c r="D126" s="7" t="s">
        <v>14</v>
      </c>
      <c r="E126" s="20">
        <v>0</v>
      </c>
      <c r="F126" s="20">
        <v>0</v>
      </c>
      <c r="G126" s="20">
        <v>0</v>
      </c>
      <c r="H126" s="20">
        <f t="shared" si="8"/>
        <v>0</v>
      </c>
    </row>
    <row r="127" spans="1:8" ht="15" hidden="1">
      <c r="A127" s="44"/>
      <c r="B127" s="44"/>
      <c r="C127" s="44"/>
      <c r="D127" s="7" t="s">
        <v>15</v>
      </c>
      <c r="E127" s="20">
        <v>0</v>
      </c>
      <c r="F127" s="20">
        <v>0</v>
      </c>
      <c r="G127" s="20">
        <v>0</v>
      </c>
      <c r="H127" s="20">
        <f t="shared" si="8"/>
        <v>0</v>
      </c>
    </row>
    <row r="128" spans="1:8" ht="15" hidden="1">
      <c r="A128" s="44"/>
      <c r="B128" s="44"/>
      <c r="C128" s="45"/>
      <c r="D128" s="7" t="s">
        <v>16</v>
      </c>
      <c r="E128" s="20">
        <f>E126-E127</f>
        <v>0</v>
      </c>
      <c r="F128" s="20">
        <f>F126-F127</f>
        <v>0</v>
      </c>
      <c r="G128" s="20">
        <f>G126-G127</f>
        <v>0</v>
      </c>
      <c r="H128" s="20">
        <f t="shared" si="8"/>
        <v>0</v>
      </c>
    </row>
    <row r="129" spans="1:8" ht="15" hidden="1">
      <c r="A129" s="44"/>
      <c r="B129" s="44"/>
      <c r="C129" s="46" t="s">
        <v>91</v>
      </c>
      <c r="D129" s="7" t="s">
        <v>14</v>
      </c>
      <c r="E129" s="20">
        <v>0</v>
      </c>
      <c r="F129" s="20">
        <v>0</v>
      </c>
      <c r="G129" s="20">
        <v>0</v>
      </c>
      <c r="H129" s="20">
        <f t="shared" si="8"/>
        <v>0</v>
      </c>
    </row>
    <row r="130" spans="1:8" ht="15" hidden="1">
      <c r="A130" s="44"/>
      <c r="B130" s="44"/>
      <c r="C130" s="44"/>
      <c r="D130" s="7" t="s">
        <v>15</v>
      </c>
      <c r="E130" s="20">
        <v>0</v>
      </c>
      <c r="F130" s="20">
        <v>0</v>
      </c>
      <c r="G130" s="20">
        <v>0</v>
      </c>
      <c r="H130" s="20">
        <f t="shared" si="8"/>
        <v>0</v>
      </c>
    </row>
    <row r="131" spans="1:8" ht="15" hidden="1">
      <c r="A131" s="44"/>
      <c r="B131" s="44"/>
      <c r="C131" s="44"/>
      <c r="D131" s="7" t="s">
        <v>16</v>
      </c>
      <c r="E131" s="20">
        <f>E129-E130</f>
        <v>0</v>
      </c>
      <c r="F131" s="20">
        <f>F129-F130</f>
        <v>0</v>
      </c>
      <c r="G131" s="20">
        <f>G129-G130</f>
        <v>0</v>
      </c>
      <c r="H131" s="20">
        <f t="shared" si="8"/>
        <v>0</v>
      </c>
    </row>
    <row r="132" spans="1:8" ht="15" hidden="1">
      <c r="A132" s="44"/>
      <c r="B132" s="44"/>
      <c r="C132" s="46" t="s">
        <v>19</v>
      </c>
      <c r="D132" s="7" t="s">
        <v>14</v>
      </c>
      <c r="E132" s="20">
        <f aca="true" t="shared" si="25" ref="E132:F133">E126+E129</f>
        <v>0</v>
      </c>
      <c r="F132" s="20">
        <f>F126+F129</f>
        <v>0</v>
      </c>
      <c r="G132" s="20">
        <f aca="true" t="shared" si="26" ref="G132:G133">G126+G129</f>
        <v>0</v>
      </c>
      <c r="H132" s="20">
        <f t="shared" si="8"/>
        <v>0</v>
      </c>
    </row>
    <row r="133" spans="1:8" ht="15" hidden="1">
      <c r="A133" s="44"/>
      <c r="B133" s="44"/>
      <c r="C133" s="44"/>
      <c r="D133" s="7" t="s">
        <v>15</v>
      </c>
      <c r="E133" s="20">
        <f t="shared" si="25"/>
        <v>0</v>
      </c>
      <c r="F133" s="20">
        <f t="shared" si="25"/>
        <v>0</v>
      </c>
      <c r="G133" s="20">
        <f t="shared" si="26"/>
        <v>0</v>
      </c>
      <c r="H133" s="20">
        <f t="shared" si="8"/>
        <v>0</v>
      </c>
    </row>
    <row r="134" spans="1:8" ht="15" hidden="1">
      <c r="A134" s="44"/>
      <c r="B134" s="45"/>
      <c r="C134" s="45"/>
      <c r="D134" s="7" t="s">
        <v>16</v>
      </c>
      <c r="E134" s="20">
        <f>E132-E133</f>
        <v>0</v>
      </c>
      <c r="F134" s="20">
        <f>F132-F133</f>
        <v>0</v>
      </c>
      <c r="G134" s="20">
        <f>G132-G133</f>
        <v>0</v>
      </c>
      <c r="H134" s="20">
        <f t="shared" si="8"/>
        <v>0</v>
      </c>
    </row>
    <row r="135" spans="1:8" ht="15" hidden="1">
      <c r="A135" s="44"/>
      <c r="B135" s="34" t="s">
        <v>25</v>
      </c>
      <c r="C135" s="36"/>
      <c r="D135" s="7" t="s">
        <v>14</v>
      </c>
      <c r="E135" s="20">
        <f aca="true" t="shared" si="27" ref="E135:F136">E132</f>
        <v>0</v>
      </c>
      <c r="F135" s="20">
        <f>F132</f>
        <v>0</v>
      </c>
      <c r="G135" s="20">
        <f aca="true" t="shared" si="28" ref="G135:G136">G132</f>
        <v>0</v>
      </c>
      <c r="H135" s="20">
        <f aca="true" t="shared" si="29" ref="H135:H162">SUM(E135:G135)</f>
        <v>0</v>
      </c>
    </row>
    <row r="136" spans="1:8" ht="15" hidden="1">
      <c r="A136" s="44"/>
      <c r="B136" s="37"/>
      <c r="C136" s="39"/>
      <c r="D136" s="7" t="s">
        <v>15</v>
      </c>
      <c r="E136" s="20">
        <f t="shared" si="27"/>
        <v>0</v>
      </c>
      <c r="F136" s="20">
        <f t="shared" si="27"/>
        <v>0</v>
      </c>
      <c r="G136" s="20">
        <f t="shared" si="28"/>
        <v>0</v>
      </c>
      <c r="H136" s="20">
        <f t="shared" si="29"/>
        <v>0</v>
      </c>
    </row>
    <row r="137" spans="1:8" ht="15" hidden="1">
      <c r="A137" s="45"/>
      <c r="B137" s="40"/>
      <c r="C137" s="42"/>
      <c r="D137" s="7" t="s">
        <v>16</v>
      </c>
      <c r="E137" s="20">
        <f>E135-E136</f>
        <v>0</v>
      </c>
      <c r="F137" s="20">
        <f>F135-F136</f>
        <v>0</v>
      </c>
      <c r="G137" s="20">
        <f>G135-G136</f>
        <v>0</v>
      </c>
      <c r="H137" s="20">
        <f t="shared" si="29"/>
        <v>0</v>
      </c>
    </row>
    <row r="138" spans="1:8" ht="15">
      <c r="A138" s="46" t="s">
        <v>92</v>
      </c>
      <c r="B138" s="46" t="s">
        <v>92</v>
      </c>
      <c r="C138" s="46" t="s">
        <v>92</v>
      </c>
      <c r="D138" s="7" t="s">
        <v>14</v>
      </c>
      <c r="E138" s="20">
        <v>0</v>
      </c>
      <c r="F138" s="20">
        <v>1000000</v>
      </c>
      <c r="G138" s="20">
        <v>0</v>
      </c>
      <c r="H138" s="20">
        <f t="shared" si="29"/>
        <v>1000000</v>
      </c>
    </row>
    <row r="139" spans="1:8" ht="15">
      <c r="A139" s="44"/>
      <c r="B139" s="44"/>
      <c r="C139" s="44"/>
      <c r="D139" s="7" t="s">
        <v>15</v>
      </c>
      <c r="E139" s="20">
        <v>0</v>
      </c>
      <c r="F139" s="20">
        <f>2264954+15759990</f>
        <v>18024944</v>
      </c>
      <c r="G139" s="20">
        <v>0</v>
      </c>
      <c r="H139" s="20">
        <f t="shared" si="29"/>
        <v>18024944</v>
      </c>
    </row>
    <row r="140" spans="1:8" ht="15">
      <c r="A140" s="44"/>
      <c r="B140" s="44"/>
      <c r="C140" s="44"/>
      <c r="D140" s="7" t="s">
        <v>16</v>
      </c>
      <c r="E140" s="20">
        <f>E138-E139</f>
        <v>0</v>
      </c>
      <c r="F140" s="20">
        <f>F138-F139</f>
        <v>-17024944</v>
      </c>
      <c r="G140" s="20">
        <f>G138-G139</f>
        <v>0</v>
      </c>
      <c r="H140" s="20">
        <f t="shared" si="29"/>
        <v>-17024944</v>
      </c>
    </row>
    <row r="141" spans="1:8" ht="15">
      <c r="A141" s="44"/>
      <c r="B141" s="44"/>
      <c r="C141" s="46" t="s">
        <v>19</v>
      </c>
      <c r="D141" s="7" t="s">
        <v>14</v>
      </c>
      <c r="E141" s="20">
        <f>E138</f>
        <v>0</v>
      </c>
      <c r="F141" s="20">
        <f aca="true" t="shared" si="30" ref="F141:G141">F138</f>
        <v>1000000</v>
      </c>
      <c r="G141" s="20">
        <f t="shared" si="30"/>
        <v>0</v>
      </c>
      <c r="H141" s="20">
        <f t="shared" si="29"/>
        <v>1000000</v>
      </c>
    </row>
    <row r="142" spans="1:8" ht="15">
      <c r="A142" s="44"/>
      <c r="B142" s="44"/>
      <c r="C142" s="44"/>
      <c r="D142" s="7" t="s">
        <v>15</v>
      </c>
      <c r="E142" s="20">
        <f aca="true" t="shared" si="31" ref="E142:G142">E139</f>
        <v>0</v>
      </c>
      <c r="F142" s="20">
        <f t="shared" si="31"/>
        <v>18024944</v>
      </c>
      <c r="G142" s="20">
        <f t="shared" si="31"/>
        <v>0</v>
      </c>
      <c r="H142" s="20">
        <f t="shared" si="29"/>
        <v>18024944</v>
      </c>
    </row>
    <row r="143" spans="1:8" ht="15">
      <c r="A143" s="44"/>
      <c r="B143" s="45"/>
      <c r="C143" s="45"/>
      <c r="D143" s="7" t="s">
        <v>16</v>
      </c>
      <c r="E143" s="20">
        <f>E141-E142</f>
        <v>0</v>
      </c>
      <c r="F143" s="20">
        <f>F141-F142</f>
        <v>-17024944</v>
      </c>
      <c r="G143" s="20">
        <f>G141-G142</f>
        <v>0</v>
      </c>
      <c r="H143" s="20">
        <f t="shared" si="29"/>
        <v>-17024944</v>
      </c>
    </row>
    <row r="144" spans="1:8" ht="15">
      <c r="A144" s="44"/>
      <c r="B144" s="34" t="s">
        <v>25</v>
      </c>
      <c r="C144" s="36"/>
      <c r="D144" s="7" t="s">
        <v>14</v>
      </c>
      <c r="E144" s="20">
        <f>E141</f>
        <v>0</v>
      </c>
      <c r="F144" s="20">
        <f aca="true" t="shared" si="32" ref="F144:G144">F141</f>
        <v>1000000</v>
      </c>
      <c r="G144" s="20">
        <f t="shared" si="32"/>
        <v>0</v>
      </c>
      <c r="H144" s="20">
        <f t="shared" si="29"/>
        <v>1000000</v>
      </c>
    </row>
    <row r="145" spans="1:8" ht="15">
      <c r="A145" s="44"/>
      <c r="B145" s="37"/>
      <c r="C145" s="39"/>
      <c r="D145" s="7" t="s">
        <v>15</v>
      </c>
      <c r="E145" s="20">
        <f aca="true" t="shared" si="33" ref="E145:G145">E142</f>
        <v>0</v>
      </c>
      <c r="F145" s="20">
        <f t="shared" si="33"/>
        <v>18024944</v>
      </c>
      <c r="G145" s="20">
        <f t="shared" si="33"/>
        <v>0</v>
      </c>
      <c r="H145" s="20">
        <f t="shared" si="29"/>
        <v>18024944</v>
      </c>
    </row>
    <row r="146" spans="1:8" ht="15">
      <c r="A146" s="45"/>
      <c r="B146" s="40"/>
      <c r="C146" s="42"/>
      <c r="D146" s="7" t="s">
        <v>16</v>
      </c>
      <c r="E146" s="20">
        <f>E144-E145</f>
        <v>0</v>
      </c>
      <c r="F146" s="20">
        <f>F144-F145</f>
        <v>-17024944</v>
      </c>
      <c r="G146" s="20">
        <f>G144-G145</f>
        <v>0</v>
      </c>
      <c r="H146" s="20">
        <f t="shared" si="29"/>
        <v>-17024944</v>
      </c>
    </row>
    <row r="147" spans="1:8" ht="15">
      <c r="A147" s="21" t="s">
        <v>93</v>
      </c>
      <c r="B147" s="21" t="s">
        <v>93</v>
      </c>
      <c r="C147" s="46" t="s">
        <v>94</v>
      </c>
      <c r="D147" s="7" t="s">
        <v>14</v>
      </c>
      <c r="E147" s="20">
        <v>0</v>
      </c>
      <c r="F147" s="20">
        <f>1618390500-E147-G147</f>
        <v>1618290500</v>
      </c>
      <c r="G147" s="20">
        <v>100000</v>
      </c>
      <c r="H147" s="20">
        <f t="shared" si="29"/>
        <v>1618390500</v>
      </c>
    </row>
    <row r="148" spans="1:8" ht="15">
      <c r="A148" s="21" t="s">
        <v>66</v>
      </c>
      <c r="B148" s="21" t="s">
        <v>66</v>
      </c>
      <c r="C148" s="44"/>
      <c r="D148" s="7" t="s">
        <v>15</v>
      </c>
      <c r="E148" s="20">
        <v>0</v>
      </c>
      <c r="F148" s="20">
        <f>1899573310-'[1]Sheet1'!$H$15</f>
        <v>1795841189</v>
      </c>
      <c r="G148" s="20">
        <v>7209</v>
      </c>
      <c r="H148" s="20">
        <f t="shared" si="29"/>
        <v>1795848398</v>
      </c>
    </row>
    <row r="149" spans="1:8" ht="15">
      <c r="A149" s="21" t="s">
        <v>53</v>
      </c>
      <c r="B149" s="21" t="s">
        <v>53</v>
      </c>
      <c r="C149" s="45"/>
      <c r="D149" s="7" t="s">
        <v>16</v>
      </c>
      <c r="E149" s="20">
        <f>E147-E148</f>
        <v>0</v>
      </c>
      <c r="F149" s="20">
        <f>F147-F148</f>
        <v>-177550689</v>
      </c>
      <c r="G149" s="20">
        <f>G147-G148</f>
        <v>92791</v>
      </c>
      <c r="H149" s="20">
        <f t="shared" si="29"/>
        <v>-177457898</v>
      </c>
    </row>
    <row r="150" spans="1:8" ht="15">
      <c r="A150" s="44"/>
      <c r="B150" s="44"/>
      <c r="C150" s="69" t="s">
        <v>95</v>
      </c>
      <c r="D150" s="7" t="s">
        <v>14</v>
      </c>
      <c r="E150" s="20">
        <v>140000</v>
      </c>
      <c r="F150" s="20">
        <f>500000-E150-G150</f>
        <v>360000</v>
      </c>
      <c r="G150" s="20">
        <v>0</v>
      </c>
      <c r="H150" s="20">
        <f t="shared" si="29"/>
        <v>500000</v>
      </c>
    </row>
    <row r="151" spans="1:8" ht="15">
      <c r="A151" s="44"/>
      <c r="B151" s="44"/>
      <c r="C151" s="70"/>
      <c r="D151" s="7" t="s">
        <v>15</v>
      </c>
      <c r="E151" s="20">
        <v>137566</v>
      </c>
      <c r="F151" s="20">
        <v>0</v>
      </c>
      <c r="G151" s="20">
        <v>0</v>
      </c>
      <c r="H151" s="20">
        <f t="shared" si="29"/>
        <v>137566</v>
      </c>
    </row>
    <row r="152" spans="1:8" ht="15">
      <c r="A152" s="44"/>
      <c r="B152" s="44"/>
      <c r="C152" s="70"/>
      <c r="D152" s="7" t="s">
        <v>16</v>
      </c>
      <c r="E152" s="20">
        <f>E150-E151</f>
        <v>2434</v>
      </c>
      <c r="F152" s="20">
        <f>F150-F151</f>
        <v>360000</v>
      </c>
      <c r="G152" s="20">
        <f>G150-G151</f>
        <v>0</v>
      </c>
      <c r="H152" s="20">
        <f t="shared" si="29"/>
        <v>362434</v>
      </c>
    </row>
    <row r="153" spans="1:8" ht="15">
      <c r="A153" s="44"/>
      <c r="B153" s="44"/>
      <c r="C153" s="46" t="s">
        <v>19</v>
      </c>
      <c r="D153" s="7" t="s">
        <v>14</v>
      </c>
      <c r="E153" s="20">
        <f aca="true" t="shared" si="34" ref="E153:G154">E150+E147</f>
        <v>140000</v>
      </c>
      <c r="F153" s="20">
        <f t="shared" si="34"/>
        <v>1618650500</v>
      </c>
      <c r="G153" s="20">
        <f t="shared" si="34"/>
        <v>100000</v>
      </c>
      <c r="H153" s="20">
        <f t="shared" si="29"/>
        <v>1618890500</v>
      </c>
    </row>
    <row r="154" spans="1:8" ht="15">
      <c r="A154" s="44"/>
      <c r="B154" s="44"/>
      <c r="C154" s="44"/>
      <c r="D154" s="7" t="s">
        <v>15</v>
      </c>
      <c r="E154" s="20">
        <f t="shared" si="34"/>
        <v>137566</v>
      </c>
      <c r="F154" s="20">
        <f t="shared" si="34"/>
        <v>1795841189</v>
      </c>
      <c r="G154" s="20">
        <f t="shared" si="34"/>
        <v>7209</v>
      </c>
      <c r="H154" s="20">
        <f t="shared" si="29"/>
        <v>1795985964</v>
      </c>
    </row>
    <row r="155" spans="1:8" ht="15">
      <c r="A155" s="44"/>
      <c r="B155" s="45"/>
      <c r="C155" s="45"/>
      <c r="D155" s="7" t="s">
        <v>16</v>
      </c>
      <c r="E155" s="20">
        <f>E153-E154</f>
        <v>2434</v>
      </c>
      <c r="F155" s="20">
        <f>F153-F154</f>
        <v>-177190689</v>
      </c>
      <c r="G155" s="20">
        <f>G153-G154</f>
        <v>92791</v>
      </c>
      <c r="H155" s="20">
        <f t="shared" si="29"/>
        <v>-177095464</v>
      </c>
    </row>
    <row r="156" spans="1:8" ht="15">
      <c r="A156" s="44"/>
      <c r="B156" s="34" t="s">
        <v>25</v>
      </c>
      <c r="C156" s="36"/>
      <c r="D156" s="7" t="s">
        <v>14</v>
      </c>
      <c r="E156" s="20">
        <f>E153</f>
        <v>140000</v>
      </c>
      <c r="F156" s="20">
        <f aca="true" t="shared" si="35" ref="F156:G157">F153</f>
        <v>1618650500</v>
      </c>
      <c r="G156" s="20">
        <f t="shared" si="35"/>
        <v>100000</v>
      </c>
      <c r="H156" s="20">
        <f t="shared" si="29"/>
        <v>1618890500</v>
      </c>
    </row>
    <row r="157" spans="1:8" ht="15">
      <c r="A157" s="44"/>
      <c r="B157" s="37"/>
      <c r="C157" s="39"/>
      <c r="D157" s="7" t="s">
        <v>15</v>
      </c>
      <c r="E157" s="20">
        <f>E154</f>
        <v>137566</v>
      </c>
      <c r="F157" s="20">
        <f t="shared" si="35"/>
        <v>1795841189</v>
      </c>
      <c r="G157" s="20">
        <f t="shared" si="35"/>
        <v>7209</v>
      </c>
      <c r="H157" s="20">
        <f t="shared" si="29"/>
        <v>1795985964</v>
      </c>
    </row>
    <row r="158" spans="1:8" ht="15">
      <c r="A158" s="44"/>
      <c r="B158" s="37"/>
      <c r="C158" s="39"/>
      <c r="D158" s="21" t="s">
        <v>16</v>
      </c>
      <c r="E158" s="29">
        <f>E156-E157</f>
        <v>2434</v>
      </c>
      <c r="F158" s="29">
        <f>F156-F157</f>
        <v>-177190689</v>
      </c>
      <c r="G158" s="29">
        <f>G156-G157</f>
        <v>92791</v>
      </c>
      <c r="H158" s="29">
        <f t="shared" si="29"/>
        <v>-177095464</v>
      </c>
    </row>
    <row r="159" spans="1:8" ht="15">
      <c r="A159" s="67" t="s">
        <v>96</v>
      </c>
      <c r="B159" s="67"/>
      <c r="C159" s="67"/>
      <c r="D159" s="30" t="s">
        <v>14</v>
      </c>
      <c r="E159" s="31">
        <f>E156+E144+E135+E123+E78+E63</f>
        <v>237163000</v>
      </c>
      <c r="F159" s="31">
        <f>F156+F144+F135+F123+F78+F63</f>
        <v>8245322000</v>
      </c>
      <c r="G159" s="31">
        <f aca="true" t="shared" si="36" ref="G159">G156+G144+G135+G123+G78+G63</f>
        <v>30515000</v>
      </c>
      <c r="H159" s="31">
        <f t="shared" si="29"/>
        <v>8513000000</v>
      </c>
    </row>
    <row r="160" spans="1:8" ht="15">
      <c r="A160" s="67"/>
      <c r="B160" s="67"/>
      <c r="C160" s="67"/>
      <c r="D160" s="30" t="s">
        <v>15</v>
      </c>
      <c r="E160" s="31">
        <f aca="true" t="shared" si="37" ref="E160:G160">E157+E145+E136+E124+E79+E64</f>
        <v>237015695</v>
      </c>
      <c r="F160" s="31">
        <f t="shared" si="37"/>
        <v>8151212161</v>
      </c>
      <c r="G160" s="31">
        <f t="shared" si="37"/>
        <v>28795474</v>
      </c>
      <c r="H160" s="31">
        <f t="shared" si="29"/>
        <v>8417023330</v>
      </c>
    </row>
    <row r="161" spans="1:8" ht="15">
      <c r="A161" s="67"/>
      <c r="B161" s="67"/>
      <c r="C161" s="67"/>
      <c r="D161" s="30" t="s">
        <v>16</v>
      </c>
      <c r="E161" s="31">
        <f>E159-E160</f>
        <v>147305</v>
      </c>
      <c r="F161" s="31">
        <f>F159-F160</f>
        <v>94109839</v>
      </c>
      <c r="G161" s="31">
        <f>G159-G160</f>
        <v>1719526</v>
      </c>
      <c r="H161" s="31">
        <f t="shared" si="29"/>
        <v>95976670</v>
      </c>
    </row>
    <row r="162" spans="1:8" ht="15">
      <c r="A162" s="68" t="s">
        <v>97</v>
      </c>
      <c r="B162" s="68"/>
      <c r="C162" s="68"/>
      <c r="D162" s="32" t="s">
        <v>14</v>
      </c>
      <c r="E162" s="33">
        <f>'2016년 세입결산'!E102</f>
        <v>237163000</v>
      </c>
      <c r="F162" s="33">
        <f>'2016년 세입결산'!F102</f>
        <v>8245322000</v>
      </c>
      <c r="G162" s="33">
        <f>'2016년 세입결산'!G102</f>
        <v>30515000</v>
      </c>
      <c r="H162" s="31">
        <f t="shared" si="29"/>
        <v>8513000000</v>
      </c>
    </row>
    <row r="163" spans="1:8" ht="15">
      <c r="A163" s="68"/>
      <c r="B163" s="68"/>
      <c r="C163" s="68"/>
      <c r="D163" s="32" t="s">
        <v>15</v>
      </c>
      <c r="E163" s="33">
        <f>'2016년 세입결산'!E103</f>
        <v>237015695</v>
      </c>
      <c r="F163" s="33">
        <f>'2016년 세입결산'!F103</f>
        <v>8186535762</v>
      </c>
      <c r="G163" s="33">
        <f>'2016년 세입결산'!G103</f>
        <v>28795474</v>
      </c>
      <c r="H163" s="33">
        <f>'2016년 세입결산'!H103</f>
        <v>8452346931</v>
      </c>
    </row>
    <row r="164" spans="1:8" ht="15">
      <c r="A164" s="68"/>
      <c r="B164" s="68"/>
      <c r="C164" s="68"/>
      <c r="D164" s="32" t="s">
        <v>16</v>
      </c>
      <c r="E164" s="33">
        <f>'2016년 세입결산'!E104</f>
        <v>147305</v>
      </c>
      <c r="F164" s="33">
        <f>'2016년 세입결산'!F104</f>
        <v>58786238</v>
      </c>
      <c r="G164" s="33">
        <f>'2016년 세입결산'!G104</f>
        <v>1719526</v>
      </c>
      <c r="H164" s="33">
        <f>'2016년 세입결산'!H104</f>
        <v>60653069</v>
      </c>
    </row>
    <row r="165" spans="1:8" ht="15">
      <c r="A165" s="68" t="s">
        <v>98</v>
      </c>
      <c r="B165" s="68"/>
      <c r="C165" s="68"/>
      <c r="D165" s="32" t="s">
        <v>14</v>
      </c>
      <c r="E165" s="33">
        <f>E159-E162</f>
        <v>0</v>
      </c>
      <c r="F165" s="33">
        <f aca="true" t="shared" si="38" ref="F165:H165">F159-F162</f>
        <v>0</v>
      </c>
      <c r="G165" s="33">
        <f t="shared" si="38"/>
        <v>0</v>
      </c>
      <c r="H165" s="33">
        <f t="shared" si="38"/>
        <v>0</v>
      </c>
    </row>
    <row r="166" spans="1:8" ht="15">
      <c r="A166" s="68"/>
      <c r="B166" s="68"/>
      <c r="C166" s="68"/>
      <c r="D166" s="32" t="s">
        <v>15</v>
      </c>
      <c r="E166" s="33">
        <f aca="true" t="shared" si="39" ref="E166:H167">E160-E163</f>
        <v>0</v>
      </c>
      <c r="F166" s="33">
        <f t="shared" si="39"/>
        <v>-35323601</v>
      </c>
      <c r="G166" s="33">
        <f t="shared" si="39"/>
        <v>0</v>
      </c>
      <c r="H166" s="33">
        <f t="shared" si="39"/>
        <v>-35323601</v>
      </c>
    </row>
    <row r="167" spans="1:8" ht="15">
      <c r="A167" s="68"/>
      <c r="B167" s="68"/>
      <c r="C167" s="68"/>
      <c r="D167" s="32" t="s">
        <v>16</v>
      </c>
      <c r="E167" s="33">
        <f t="shared" si="39"/>
        <v>0</v>
      </c>
      <c r="F167" s="33">
        <f t="shared" si="39"/>
        <v>35323601</v>
      </c>
      <c r="G167" s="33">
        <f t="shared" si="39"/>
        <v>0</v>
      </c>
      <c r="H167" s="33">
        <f t="shared" si="39"/>
        <v>35323601</v>
      </c>
    </row>
  </sheetData>
  <mergeCells count="144">
    <mergeCell ref="A6:A8"/>
    <mergeCell ref="B6:B8"/>
    <mergeCell ref="C6:C8"/>
    <mergeCell ref="A9:A11"/>
    <mergeCell ref="B9:B11"/>
    <mergeCell ref="C9:C11"/>
    <mergeCell ref="A1:H1"/>
    <mergeCell ref="A2:H2"/>
    <mergeCell ref="A4:C4"/>
    <mergeCell ref="D4:D5"/>
    <mergeCell ref="E4:E5"/>
    <mergeCell ref="F4:F5"/>
    <mergeCell ref="G4:G5"/>
    <mergeCell ref="H4:H5"/>
    <mergeCell ref="A21:A23"/>
    <mergeCell ref="B21:B23"/>
    <mergeCell ref="C21:C23"/>
    <mergeCell ref="A24:A26"/>
    <mergeCell ref="B24:B26"/>
    <mergeCell ref="C24:C26"/>
    <mergeCell ref="A12:A14"/>
    <mergeCell ref="B12:B14"/>
    <mergeCell ref="C12:C14"/>
    <mergeCell ref="C15:C17"/>
    <mergeCell ref="A18:A20"/>
    <mergeCell ref="B18:B20"/>
    <mergeCell ref="A36:A38"/>
    <mergeCell ref="B36:B38"/>
    <mergeCell ref="C36:C38"/>
    <mergeCell ref="A39:A41"/>
    <mergeCell ref="B39:B41"/>
    <mergeCell ref="C39:C41"/>
    <mergeCell ref="C27:C29"/>
    <mergeCell ref="A30:A32"/>
    <mergeCell ref="B30:B32"/>
    <mergeCell ref="C30:C32"/>
    <mergeCell ref="A33:A35"/>
    <mergeCell ref="B33:B35"/>
    <mergeCell ref="C33:C35"/>
    <mergeCell ref="A48:A50"/>
    <mergeCell ref="B48:B50"/>
    <mergeCell ref="C48:C50"/>
    <mergeCell ref="A51:A53"/>
    <mergeCell ref="B51:B53"/>
    <mergeCell ref="A54:A56"/>
    <mergeCell ref="B54:B56"/>
    <mergeCell ref="C54:C56"/>
    <mergeCell ref="A42:A44"/>
    <mergeCell ref="B42:B44"/>
    <mergeCell ref="C42:C44"/>
    <mergeCell ref="A45:A47"/>
    <mergeCell ref="B45:B47"/>
    <mergeCell ref="C45:C47"/>
    <mergeCell ref="A63:A65"/>
    <mergeCell ref="B63:C65"/>
    <mergeCell ref="A66:A68"/>
    <mergeCell ref="B66:B68"/>
    <mergeCell ref="C66:C68"/>
    <mergeCell ref="C69:C71"/>
    <mergeCell ref="A57:A59"/>
    <mergeCell ref="B57:B59"/>
    <mergeCell ref="C57:C59"/>
    <mergeCell ref="A60:A62"/>
    <mergeCell ref="B60:B62"/>
    <mergeCell ref="C60:C62"/>
    <mergeCell ref="A78:A80"/>
    <mergeCell ref="B78:C80"/>
    <mergeCell ref="A81:A83"/>
    <mergeCell ref="B81:B83"/>
    <mergeCell ref="C81:C83"/>
    <mergeCell ref="A84:A86"/>
    <mergeCell ref="B84:B86"/>
    <mergeCell ref="C84:C86"/>
    <mergeCell ref="A72:A74"/>
    <mergeCell ref="B72:B74"/>
    <mergeCell ref="C72:C74"/>
    <mergeCell ref="A75:A77"/>
    <mergeCell ref="B75:B77"/>
    <mergeCell ref="C75:C77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108:A110"/>
    <mergeCell ref="B108:B110"/>
    <mergeCell ref="C108:C110"/>
    <mergeCell ref="A111:A113"/>
    <mergeCell ref="C111:C113"/>
    <mergeCell ref="A114:A116"/>
    <mergeCell ref="B114:B116"/>
    <mergeCell ref="C114:C116"/>
    <mergeCell ref="A99:A101"/>
    <mergeCell ref="C99:C101"/>
    <mergeCell ref="A102:A104"/>
    <mergeCell ref="B102:B104"/>
    <mergeCell ref="C102:C104"/>
    <mergeCell ref="A105:A107"/>
    <mergeCell ref="C105:C107"/>
    <mergeCell ref="A126:A128"/>
    <mergeCell ref="B126:B128"/>
    <mergeCell ref="C126:C128"/>
    <mergeCell ref="A129:A131"/>
    <mergeCell ref="B129:B131"/>
    <mergeCell ref="C129:C131"/>
    <mergeCell ref="A117:A119"/>
    <mergeCell ref="C117:C119"/>
    <mergeCell ref="A120:A122"/>
    <mergeCell ref="B120:B122"/>
    <mergeCell ref="C120:C122"/>
    <mergeCell ref="A123:A125"/>
    <mergeCell ref="B123:C125"/>
    <mergeCell ref="A141:A143"/>
    <mergeCell ref="B141:B143"/>
    <mergeCell ref="C141:C143"/>
    <mergeCell ref="A144:A146"/>
    <mergeCell ref="B144:C146"/>
    <mergeCell ref="C147:C149"/>
    <mergeCell ref="A132:A134"/>
    <mergeCell ref="B132:B134"/>
    <mergeCell ref="C132:C134"/>
    <mergeCell ref="A135:A137"/>
    <mergeCell ref="B135:C137"/>
    <mergeCell ref="A138:A140"/>
    <mergeCell ref="B138:B140"/>
    <mergeCell ref="C138:C140"/>
    <mergeCell ref="A156:A158"/>
    <mergeCell ref="B156:C158"/>
    <mergeCell ref="A159:C161"/>
    <mergeCell ref="A162:C164"/>
    <mergeCell ref="A165:C167"/>
    <mergeCell ref="A150:A152"/>
    <mergeCell ref="B150:B152"/>
    <mergeCell ref="C150:C152"/>
    <mergeCell ref="A153:A155"/>
    <mergeCell ref="B153:B155"/>
    <mergeCell ref="C153:C15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50" max="16383" man="1"/>
    <brk id="95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나미정</dc:creator>
  <cp:keywords/>
  <dc:description/>
  <cp:lastModifiedBy>나미정</cp:lastModifiedBy>
  <cp:lastPrinted>2017-03-23T07:03:42Z</cp:lastPrinted>
  <dcterms:created xsi:type="dcterms:W3CDTF">2017-03-14T01:13:14Z</dcterms:created>
  <dcterms:modified xsi:type="dcterms:W3CDTF">2017-03-23T07:06:08Z</dcterms:modified>
  <cp:category/>
  <cp:version/>
  <cp:contentType/>
  <cp:contentStatus/>
</cp:coreProperties>
</file>